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C:\Users\Kor4\Desktop\"/>
    </mc:Choice>
  </mc:AlternateContent>
  <xr:revisionPtr revIDLastSave="0" documentId="13_ncr:1_{0230C4DB-6D71-4E63-B1A8-A65C921C4F31}" xr6:coauthVersionLast="47" xr6:coauthVersionMax="47" xr10:uidLastSave="{00000000-0000-0000-0000-000000000000}"/>
  <bookViews>
    <workbookView xWindow="-120" yWindow="-120" windowWidth="29040" windowHeight="15720" tabRatio="590" xr2:uid="{2D6FB8BA-9496-4342-979B-2EF992640A5E}"/>
  </bookViews>
  <sheets>
    <sheet name="KK JA SS" sheetId="3" r:id="rId1"/>
    <sheet name="KK JA JS " sheetId="1" r:id="rId2"/>
    <sheet name="VIK JA SS" sheetId="5" r:id="rId3"/>
    <sheet name="VIK JA JS" sheetId="4" r:id="rId4"/>
    <sheet name="SS JA " sheetId="2" r:id="rId5"/>
    <sheet name="Rekapitulacija" sheetId="6" r:id="rId6"/>
  </sheets>
  <definedNames>
    <definedName name="Excel_BuiltIn_Print_Area_1" localSheetId="2">'VIK JA SS'!$A$1:$F$116</definedName>
    <definedName name="Excel_BuiltIn_Print_Area_1">'VIK JA JS'!$A$2:$F$147</definedName>
    <definedName name="_xlnm.Print_Area" localSheetId="1">'KK JA JS '!$A$1:$H$67</definedName>
    <definedName name="_xlnm.Print_Area" localSheetId="0">'KK JA SS'!$A$1:$H$67</definedName>
    <definedName name="_xlnm.Print_Area" localSheetId="4">'SS JA '!$A$1:$F$59</definedName>
    <definedName name="_xlnm.Print_Area" localSheetId="3">'VIK JA JS'!$A$1:$F$166</definedName>
    <definedName name="_xlnm.Print_Area" localSheetId="2">'VIK JA SS'!$A$1:$F$134</definedName>
  </definedNames>
  <calcPr calcId="191029"/>
</workbook>
</file>

<file path=xl/calcChain.xml><?xml version="1.0" encoding="utf-8"?>
<calcChain xmlns="http://schemas.openxmlformats.org/spreadsheetml/2006/main">
  <c r="D22" i="2" l="1"/>
  <c r="F10" i="2"/>
  <c r="F11" i="2"/>
  <c r="F12" i="2"/>
  <c r="F13" i="2"/>
  <c r="F14" i="2"/>
  <c r="F53" i="2"/>
  <c r="F49" i="2"/>
  <c r="F48" i="2"/>
  <c r="F47" i="2"/>
  <c r="F46" i="2"/>
  <c r="F50" i="2"/>
  <c r="F45" i="2"/>
  <c r="F44" i="2"/>
  <c r="F43" i="2"/>
  <c r="F40" i="2"/>
  <c r="F39" i="2"/>
  <c r="F38" i="2"/>
  <c r="F37" i="2"/>
  <c r="F36" i="2"/>
  <c r="F35" i="2"/>
  <c r="F41" i="2"/>
  <c r="F32" i="2"/>
  <c r="F31" i="2"/>
  <c r="F30" i="2"/>
  <c r="F33" i="2"/>
  <c r="F29" i="2"/>
  <c r="D27" i="2"/>
  <c r="F25" i="2"/>
  <c r="F24" i="2"/>
  <c r="F27" i="2"/>
  <c r="F21" i="2"/>
  <c r="F20" i="2"/>
  <c r="D18" i="2"/>
  <c r="F17" i="2"/>
  <c r="F18" i="2"/>
  <c r="D15" i="2"/>
  <c r="F22" i="2"/>
  <c r="F15" i="2"/>
  <c r="B126" i="5"/>
  <c r="B124" i="5"/>
  <c r="B123" i="5"/>
  <c r="B122" i="5"/>
  <c r="B121" i="5"/>
  <c r="B120" i="5"/>
  <c r="A115" i="5"/>
  <c r="F109" i="5"/>
  <c r="F110" i="5"/>
  <c r="F126" i="5"/>
  <c r="C102" i="5"/>
  <c r="D98" i="5"/>
  <c r="F98" i="5"/>
  <c r="C98" i="5"/>
  <c r="F91" i="5"/>
  <c r="D88" i="5"/>
  <c r="F88" i="5"/>
  <c r="C85" i="5"/>
  <c r="D81" i="5"/>
  <c r="F81" i="5"/>
  <c r="C81" i="5"/>
  <c r="D77" i="5"/>
  <c r="F77" i="5"/>
  <c r="C77" i="5"/>
  <c r="D73" i="5"/>
  <c r="F73" i="5"/>
  <c r="D69" i="5"/>
  <c r="F69" i="5"/>
  <c r="D65" i="5"/>
  <c r="F65" i="5"/>
  <c r="C61" i="5"/>
  <c r="C54" i="5"/>
  <c r="C50" i="5"/>
  <c r="C46" i="5"/>
  <c r="I40" i="5"/>
  <c r="D45" i="5"/>
  <c r="C38" i="5"/>
  <c r="D37" i="5"/>
  <c r="D38" i="5"/>
  <c r="F38" i="5"/>
  <c r="C34" i="5"/>
  <c r="D33" i="5"/>
  <c r="D34" i="5"/>
  <c r="F34" i="5"/>
  <c r="C30" i="5"/>
  <c r="D29" i="5"/>
  <c r="D30" i="5"/>
  <c r="F30" i="5"/>
  <c r="D23" i="5"/>
  <c r="F23" i="5"/>
  <c r="C23" i="5"/>
  <c r="D19" i="5"/>
  <c r="F19" i="5"/>
  <c r="F24" i="5"/>
  <c r="F121" i="5"/>
  <c r="C19" i="5"/>
  <c r="C12" i="5"/>
  <c r="D11" i="5"/>
  <c r="D84" i="5"/>
  <c r="D85" i="5"/>
  <c r="F85" i="5"/>
  <c r="B158" i="4"/>
  <c r="B156" i="4"/>
  <c r="B155" i="4"/>
  <c r="B154" i="4"/>
  <c r="B153" i="4"/>
  <c r="B152" i="4"/>
  <c r="B151" i="4"/>
  <c r="A146" i="4"/>
  <c r="F140" i="4"/>
  <c r="F141" i="4"/>
  <c r="F158" i="4"/>
  <c r="C133" i="4"/>
  <c r="D129" i="4"/>
  <c r="F129" i="4"/>
  <c r="C129" i="4"/>
  <c r="C122" i="4"/>
  <c r="D121" i="4"/>
  <c r="D122" i="4"/>
  <c r="F122" i="4"/>
  <c r="D118" i="4"/>
  <c r="F118" i="4"/>
  <c r="C118" i="4"/>
  <c r="D114" i="4"/>
  <c r="F114" i="4"/>
  <c r="C114" i="4"/>
  <c r="D110" i="4"/>
  <c r="D132" i="4"/>
  <c r="D133" i="4"/>
  <c r="F133" i="4"/>
  <c r="C110" i="4"/>
  <c r="D105" i="4"/>
  <c r="D106" i="4"/>
  <c r="F106" i="4"/>
  <c r="D102" i="4"/>
  <c r="F102" i="4"/>
  <c r="D98" i="4"/>
  <c r="F98" i="4"/>
  <c r="D94" i="4"/>
  <c r="F94" i="4"/>
  <c r="C90" i="4"/>
  <c r="G89" i="4"/>
  <c r="D89" i="4"/>
  <c r="D90" i="4"/>
  <c r="F90" i="4"/>
  <c r="F123" i="4"/>
  <c r="F155" i="4"/>
  <c r="C83" i="4"/>
  <c r="C79" i="4"/>
  <c r="C75" i="4"/>
  <c r="I74" i="4"/>
  <c r="D74" i="4"/>
  <c r="D75" i="4"/>
  <c r="F75" i="4"/>
  <c r="C67" i="4"/>
  <c r="D66" i="4"/>
  <c r="D70" i="4"/>
  <c r="D71" i="4"/>
  <c r="F71" i="4"/>
  <c r="C63" i="4"/>
  <c r="D62" i="4"/>
  <c r="D63" i="4"/>
  <c r="F63" i="4"/>
  <c r="C59" i="4"/>
  <c r="D58" i="4"/>
  <c r="C52" i="4"/>
  <c r="D51" i="4"/>
  <c r="D52" i="4"/>
  <c r="F52" i="4"/>
  <c r="D48" i="4"/>
  <c r="F48" i="4"/>
  <c r="C48" i="4"/>
  <c r="D44" i="4"/>
  <c r="F44" i="4"/>
  <c r="F53" i="4"/>
  <c r="F153" i="4"/>
  <c r="C44" i="4"/>
  <c r="D37" i="4"/>
  <c r="F37" i="4"/>
  <c r="C37" i="4"/>
  <c r="D32" i="4"/>
  <c r="F32" i="4"/>
  <c r="C32" i="4"/>
  <c r="D28" i="4"/>
  <c r="F28" i="4"/>
  <c r="C28" i="4"/>
  <c r="D24" i="4"/>
  <c r="F24" i="4"/>
  <c r="C24" i="4"/>
  <c r="D20" i="4"/>
  <c r="F20" i="4"/>
  <c r="C20" i="4"/>
  <c r="C13" i="4"/>
  <c r="D12" i="4"/>
  <c r="D13" i="4"/>
  <c r="H59" i="3"/>
  <c r="H58" i="3"/>
  <c r="H57" i="3"/>
  <c r="H55" i="3"/>
  <c r="H54" i="3"/>
  <c r="H53" i="3"/>
  <c r="H52" i="3"/>
  <c r="H51" i="3"/>
  <c r="H50" i="3"/>
  <c r="H49" i="3"/>
  <c r="H47" i="3"/>
  <c r="H46" i="3"/>
  <c r="H45" i="3"/>
  <c r="H44" i="3"/>
  <c r="H43" i="3"/>
  <c r="H42" i="3"/>
  <c r="H41" i="3"/>
  <c r="H40" i="3"/>
  <c r="H39" i="3"/>
  <c r="H60" i="3"/>
  <c r="H65" i="3"/>
  <c r="H35" i="3"/>
  <c r="H34" i="3"/>
  <c r="H33" i="3"/>
  <c r="H32" i="3"/>
  <c r="H31" i="3"/>
  <c r="H30" i="3"/>
  <c r="H29" i="3"/>
  <c r="H28" i="3"/>
  <c r="H36" i="3"/>
  <c r="H64" i="3"/>
  <c r="H27" i="3"/>
  <c r="H24" i="3"/>
  <c r="H23" i="3"/>
  <c r="H22" i="3"/>
  <c r="H21" i="3"/>
  <c r="H20" i="3"/>
  <c r="H19" i="3"/>
  <c r="H18" i="3"/>
  <c r="H17" i="3"/>
  <c r="H16" i="3"/>
  <c r="H14" i="3"/>
  <c r="H13" i="3"/>
  <c r="H12" i="3"/>
  <c r="H11" i="3"/>
  <c r="H10" i="3"/>
  <c r="H9" i="3"/>
  <c r="H8" i="3"/>
  <c r="H7" i="3"/>
  <c r="H25" i="3" s="1"/>
  <c r="H63" i="3" s="1"/>
  <c r="H66" i="3" s="1"/>
  <c r="C2" i="6" s="1"/>
  <c r="H16" i="1"/>
  <c r="H23" i="1"/>
  <c r="H59" i="1"/>
  <c r="H58" i="1"/>
  <c r="H57" i="1"/>
  <c r="H54" i="1"/>
  <c r="H45" i="1"/>
  <c r="H35" i="1"/>
  <c r="H34" i="1"/>
  <c r="H33" i="1"/>
  <c r="H32" i="1"/>
  <c r="H31" i="1"/>
  <c r="H30" i="1"/>
  <c r="H29" i="1"/>
  <c r="H28" i="1"/>
  <c r="H27" i="1"/>
  <c r="H36" i="1"/>
  <c r="H64" i="1"/>
  <c r="H24" i="1"/>
  <c r="H22" i="1"/>
  <c r="H21" i="1"/>
  <c r="H20" i="1"/>
  <c r="H19" i="1"/>
  <c r="H18" i="1"/>
  <c r="H17" i="1"/>
  <c r="H13" i="1"/>
  <c r="H11" i="1"/>
  <c r="H14" i="1"/>
  <c r="H12" i="1"/>
  <c r="H10" i="1"/>
  <c r="H9" i="1"/>
  <c r="H43" i="1"/>
  <c r="H52" i="1"/>
  <c r="H51" i="1"/>
  <c r="H50" i="1"/>
  <c r="H49" i="1"/>
  <c r="H53" i="1"/>
  <c r="H42" i="1"/>
  <c r="H60" i="1"/>
  <c r="H65" i="1"/>
  <c r="H41" i="1"/>
  <c r="H40" i="1"/>
  <c r="H55" i="1"/>
  <c r="H44" i="1"/>
  <c r="H47" i="1"/>
  <c r="H46" i="1"/>
  <c r="H39" i="1"/>
  <c r="H7" i="1"/>
  <c r="H25" i="1"/>
  <c r="H63" i="1"/>
  <c r="H66" i="1"/>
  <c r="C3" i="6"/>
  <c r="H8" i="1"/>
  <c r="D41" i="5"/>
  <c r="D42" i="5"/>
  <c r="F42" i="5"/>
  <c r="D101" i="5"/>
  <c r="D102" i="5"/>
  <c r="F102" i="5"/>
  <c r="F103" i="5"/>
  <c r="D12" i="5"/>
  <c r="F12" i="5"/>
  <c r="F13" i="5"/>
  <c r="F120" i="5"/>
  <c r="B165" i="4"/>
  <c r="F13" i="4"/>
  <c r="F14" i="4"/>
  <c r="F151" i="4"/>
  <c r="F110" i="4"/>
  <c r="D59" i="4"/>
  <c r="F59" i="4"/>
  <c r="B133" i="5"/>
  <c r="D49" i="5"/>
  <c r="D46" i="5"/>
  <c r="F46" i="5"/>
  <c r="F58" i="2"/>
  <c r="C6" i="6"/>
  <c r="D3" i="6"/>
  <c r="E3" i="6"/>
  <c r="F124" i="5"/>
  <c r="F38" i="4"/>
  <c r="F152" i="4"/>
  <c r="F134" i="4"/>
  <c r="D78" i="4"/>
  <c r="G55" i="5"/>
  <c r="D67" i="4"/>
  <c r="F67" i="4"/>
  <c r="D60" i="5"/>
  <c r="D61" i="5"/>
  <c r="F61" i="5"/>
  <c r="F92" i="5"/>
  <c r="F123" i="5" s="1"/>
  <c r="F125" i="5" s="1"/>
  <c r="F127" i="5" s="1"/>
  <c r="D50" i="5"/>
  <c r="F50" i="5"/>
  <c r="D53" i="5"/>
  <c r="D54" i="5"/>
  <c r="F54" i="5"/>
  <c r="D6" i="6"/>
  <c r="E6" i="6"/>
  <c r="F156" i="4"/>
  <c r="D82" i="4"/>
  <c r="D83" i="4"/>
  <c r="F83" i="4"/>
  <c r="D79" i="4"/>
  <c r="F79" i="4"/>
  <c r="F84" i="4"/>
  <c r="F154" i="4"/>
  <c r="F157" i="4"/>
  <c r="F159" i="4"/>
  <c r="F135" i="4"/>
  <c r="F55" i="5"/>
  <c r="F122" i="5"/>
  <c r="C5" i="6"/>
  <c r="B164" i="4"/>
  <c r="D164" i="4"/>
  <c r="D5" i="6"/>
  <c r="E5" i="6"/>
  <c r="C4" i="6" l="1"/>
  <c r="B132" i="5"/>
  <c r="D132" i="5" s="1"/>
  <c r="F104" i="5"/>
  <c r="D2" i="6"/>
  <c r="D4" i="6" l="1"/>
  <c r="D8" i="6" s="1"/>
  <c r="E4" i="6"/>
  <c r="C8" i="6"/>
  <c r="E2" i="6"/>
  <c r="E8" i="6" l="1"/>
</calcChain>
</file>

<file path=xl/sharedStrings.xml><?xml version="1.0" encoding="utf-8"?>
<sst xmlns="http://schemas.openxmlformats.org/spreadsheetml/2006/main" count="741" uniqueCount="302">
  <si>
    <t>1.</t>
  </si>
  <si>
    <t>1.1.</t>
  </si>
  <si>
    <t>1.2.</t>
  </si>
  <si>
    <t>1.3.</t>
  </si>
  <si>
    <t>m'</t>
  </si>
  <si>
    <t>2.</t>
  </si>
  <si>
    <t>2.1.</t>
  </si>
  <si>
    <t>2.3.</t>
  </si>
  <si>
    <t>2.4.</t>
  </si>
  <si>
    <t>2.5.</t>
  </si>
  <si>
    <t>2.6.</t>
  </si>
  <si>
    <t>2.7.</t>
  </si>
  <si>
    <t>3.</t>
  </si>
  <si>
    <t>3.2.</t>
  </si>
  <si>
    <t>3.5.</t>
  </si>
  <si>
    <r>
      <t>m</t>
    </r>
    <r>
      <rPr>
        <vertAlign val="superscript"/>
        <sz val="10"/>
        <rFont val="Verdana"/>
        <family val="2"/>
      </rPr>
      <t>2</t>
    </r>
  </si>
  <si>
    <r>
      <t>m</t>
    </r>
    <r>
      <rPr>
        <vertAlign val="superscript"/>
        <sz val="10"/>
        <rFont val="Verdana"/>
        <family val="2"/>
      </rPr>
      <t>3</t>
    </r>
  </si>
  <si>
    <t>БРОЈ ПОЗИЦИЈЕ</t>
  </si>
  <si>
    <t>ОПИС ПОЗИЦИЈЕ</t>
  </si>
  <si>
    <t>ЈЕДИНИЦА МЕРЕ</t>
  </si>
  <si>
    <t>КОЛИЧИНА</t>
  </si>
  <si>
    <t>ЈЕДИНИЧНА ЦЕНА (дин.)</t>
  </si>
  <si>
    <t>УКУПНА ЦЕНА (дин.)</t>
  </si>
  <si>
    <t>паушално</t>
  </si>
  <si>
    <t>2.2.</t>
  </si>
  <si>
    <t>Укупно:</t>
  </si>
  <si>
    <t>ПРИПРЕМНИ РАДОВИ</t>
  </si>
  <si>
    <t>ИЗРАДА КОЛОВОЗНЕ КОНСТРУКЦИЈЕ</t>
  </si>
  <si>
    <t>РЕКАПИТУЛАЦИЈА</t>
  </si>
  <si>
    <t>ЗЕМЉАНИ РАДОВИ</t>
  </si>
  <si>
    <t>3.4.</t>
  </si>
  <si>
    <t>3.1.</t>
  </si>
  <si>
    <t>3.3.</t>
  </si>
  <si>
    <t>3.1.1.</t>
  </si>
  <si>
    <t>3.1.2.</t>
  </si>
  <si>
    <t>3.6.</t>
  </si>
  <si>
    <t>Исколчавање и обележавање трасе и објеката</t>
  </si>
  <si>
    <t>Одржавање саобраћаја за време извођења радова</t>
  </si>
  <si>
    <t>Ископ у широком откопу</t>
  </si>
  <si>
    <r>
      <t>m</t>
    </r>
    <r>
      <rPr>
        <vertAlign val="superscript"/>
        <sz val="10"/>
        <rFont val="Verdana"/>
        <family val="2"/>
        <charset val="238"/>
      </rPr>
      <t>2</t>
    </r>
  </si>
  <si>
    <t>Израда простора намењеног контејнерима за смеће</t>
  </si>
  <si>
    <t>3.1.3.</t>
  </si>
  <si>
    <t>3.1.4.</t>
  </si>
  <si>
    <t>3.1.5.</t>
  </si>
  <si>
    <t>3.1.6.</t>
  </si>
  <si>
    <t>ПРЕДМЕР И ПРЕДРАЧУН РАДОВА</t>
  </si>
  <si>
    <t>1.4.</t>
  </si>
  <si>
    <t>Рушење постојећег паркинг простора</t>
  </si>
  <si>
    <t>1.5.</t>
  </si>
  <si>
    <t>1.6.</t>
  </si>
  <si>
    <t>1.7.</t>
  </si>
  <si>
    <t>Рушење постојеће пешачке стазе</t>
  </si>
  <si>
    <t>Рушење постојећег колског улаза</t>
  </si>
  <si>
    <t>Рушење постојеће пешачке стазе од бетонских плоча ради нивелационог усклађивања са планираном пешачком стазом</t>
  </si>
  <si>
    <t>1.8.</t>
  </si>
  <si>
    <t>Засецање ивица коловоза</t>
  </si>
  <si>
    <t>Висинско регулисање шахт поклопаца</t>
  </si>
  <si>
    <t>ком.</t>
  </si>
  <si>
    <t>Измештање и заштита надземних и подземних инсталација</t>
  </si>
  <si>
    <t>Израда пројекта изведеног објекта</t>
  </si>
  <si>
    <t>1.9.</t>
  </si>
  <si>
    <t>1.9.1.</t>
  </si>
  <si>
    <t>1.9.2.</t>
  </si>
  <si>
    <t>1.10.</t>
  </si>
  <si>
    <t>1.11.</t>
  </si>
  <si>
    <t>1.12.</t>
  </si>
  <si>
    <t>1.13.</t>
  </si>
  <si>
    <t>1.14.</t>
  </si>
  <si>
    <t>Блиндирање постојећих сливника</t>
  </si>
  <si>
    <t>Набијање подтла</t>
  </si>
  <si>
    <t>2.8.</t>
  </si>
  <si>
    <t>2.9.</t>
  </si>
  <si>
    <t>t</t>
  </si>
  <si>
    <t>Израда паркинг простора од растер елемената</t>
  </si>
  <si>
    <t>3.5.1.</t>
  </si>
  <si>
    <t>3.5.2.</t>
  </si>
  <si>
    <t>3.5.3.</t>
  </si>
  <si>
    <t>3.5.4.</t>
  </si>
  <si>
    <t>3.5.5.</t>
  </si>
  <si>
    <t>3.7.</t>
  </si>
  <si>
    <t>Нивелационо усклађивање постојећих пешачких стаза од бетонских плоча са планираном пешачком стазом</t>
  </si>
  <si>
    <t>3.8.</t>
  </si>
  <si>
    <t>3.8.1.</t>
  </si>
  <si>
    <t>3.8.2.</t>
  </si>
  <si>
    <t>3.9.</t>
  </si>
  <si>
    <t>Израда потпорног зида од бетона МБ30</t>
  </si>
  <si>
    <t>Израда носећег слоја од механички збијеног зрнастог каменог материјала 0—31,5 mm</t>
  </si>
  <si>
    <t>Израда носећег слоја од механички збијеног зрнастог каменог материјала 0—31,5 mm — паркинг простор d=25 cm</t>
  </si>
  <si>
    <t>Израда носећег слоја од механички збијеног зрнастог каменог материјала 0—31,5 mm — пешачка стаза d=20 cm</t>
  </si>
  <si>
    <t>Израда носећег слоја од механички збијеног зрнастог каменог материјала 0—31,5 mm — пешачки плато d=20 cm</t>
  </si>
  <si>
    <t>Израда носећег слоја од механички збијеног зрнастог каменог материјала 0—31,5 mm — пешачки прилази d=20 cm</t>
  </si>
  <si>
    <t>Израда носећег слоја од механички збијеног зрнастог каменог материјала 0—31,5 mm — колски улази d=20 cm</t>
  </si>
  <si>
    <t>Израда носећег слоја од механички збијеног зрнастог каменог материјала 0—31,5 mm — простор намењен контејнерима за смеће d=10 cm</t>
  </si>
  <si>
    <t>Хабајући слој од асфалт бетона АБ11с d=5 cm</t>
  </si>
  <si>
    <r>
      <t xml:space="preserve">Полагање заштитних PVC цеви </t>
    </r>
    <r>
      <rPr>
        <sz val="10"/>
        <rFont val="Verdana"/>
        <family val="2"/>
        <charset val="238"/>
      </rPr>
      <t>Ø110 mm (електроенергетски објекти)</t>
    </r>
  </si>
  <si>
    <r>
      <t xml:space="preserve">Полагање заштитних PVC цеви </t>
    </r>
    <r>
      <rPr>
        <sz val="10"/>
        <rFont val="Verdana"/>
        <family val="2"/>
        <charset val="238"/>
      </rPr>
      <t>Ø110 mm (електронски комуникациони вод)</t>
    </r>
  </si>
  <si>
    <t>Полагање пластичних кабловница</t>
  </si>
  <si>
    <r>
      <t xml:space="preserve">Ископ контролног рова за идентификацију постојећих инсталација </t>
    </r>
    <r>
      <rPr>
        <b/>
        <sz val="10"/>
        <rFont val="Verdana"/>
        <family val="2"/>
        <charset val="238"/>
      </rPr>
      <t>—</t>
    </r>
    <r>
      <rPr>
        <b/>
        <sz val="10"/>
        <rFont val="Verdana"/>
        <family val="2"/>
      </rPr>
      <t xml:space="preserve"> шлицовање</t>
    </r>
  </si>
  <si>
    <t>1.15.</t>
  </si>
  <si>
    <t>Израда снимка изведеног објекта од стране регистроване геодетске организације</t>
  </si>
  <si>
    <t>Ископ хумуса d=20 cm</t>
  </si>
  <si>
    <t>1.9.3.</t>
  </si>
  <si>
    <r>
      <t xml:space="preserve">Полагање заштитних PVC цеви </t>
    </r>
    <r>
      <rPr>
        <sz val="10"/>
        <rFont val="Verdana"/>
        <family val="2"/>
        <charset val="238"/>
      </rPr>
      <t>Ø125 mm (електроенергетски објекти)</t>
    </r>
  </si>
  <si>
    <t>Оивичење паркинг места бетонским плочама 40x40x6 cm</t>
  </si>
  <si>
    <t>Израда површина од бетонских плоча 20x20x8 cm — пешачка стаза на месту колског улаза</t>
  </si>
  <si>
    <t>Предмет:</t>
  </si>
  <si>
    <t>ИЗГРАДЊА АТМОСФЕРСКЕ КАНАЛИЗАЦИЈЕ У УЛИЦИ ЈУГОСЛОВЕНСКЕ АРМИЈЕ (ОД УЛ. ЖАРКА ЗРЕЊАНИНА ДО УЛ. ШАФАРИКОВЕ) У БАЧКОЈ ПАЛАНЦИ - ЈУЖНА СТРАНА</t>
  </si>
  <si>
    <t>РБ</t>
  </si>
  <si>
    <t>ЈМ</t>
  </si>
  <si>
    <t>ЈЦ</t>
  </si>
  <si>
    <t>ИЗНОС</t>
  </si>
  <si>
    <t>I</t>
  </si>
  <si>
    <t>ГЕОДЕТСКИ РАДОВИ</t>
  </si>
  <si>
    <t xml:space="preserve">Исколчавање и обележавање објекта
</t>
  </si>
  <si>
    <t xml:space="preserve">Пре почетка грађевинских радова извршити исколчавање и обележавање објекта са издавањем протокола, као и снимање изведеног стања са уношењем података у КАТ-КОМ. Све инсталације (струја, водовод, канализација, ТТ, гасовод, топловод и сви њихови кућни прикључци) посебно обележити и сигнализирати. Редовну контролу током извођења радова врше извођач радова и надзорни орган. Ценом позиције је обухваћен сав потребан рад, материјал и транспорти. Обрачун се врши по m1 извршених радова на обележавању главне мреже и кућних прикључака.
</t>
  </si>
  <si>
    <t>m1</t>
  </si>
  <si>
    <t>УКУПНО I:</t>
  </si>
  <si>
    <t>II</t>
  </si>
  <si>
    <t xml:space="preserve">Шлицовање места са постојећим инсталацијама
</t>
  </si>
  <si>
    <t>Пре почетка радова извршити шлицовање постојећих инсталација. Локацију шлицева одредити након детаљног упознавања са изводом из КАТКОМ-а и упутством власника инсталације. Податке добијене шлицовањем (назив инсталације, положај и дубину) упоредити са подацима из КАТКОМ-а и положајем трасе објекта дате у Пројекту. Ако су одступања већа и представљају проблем приликом извођења, преко Надзорног органа обавестити власника инсталације или Пројектанта који ће дати одговарајуће решење.Шлицовање извршити изнад сваке комуналне инсталације која се укршта или паралелно води на малом растојању са новим цевоводима.Обрачун се врши по ком ископаног шлица за сав рад и утрошен материјал.</t>
  </si>
  <si>
    <t>ком</t>
  </si>
  <si>
    <t>Рушење постојећег бетонског канала</t>
  </si>
  <si>
    <t>Извршити рушење постојећег бетонског канала на делу изградње паркинг простора. Просечна дебљина подлоге је 20 - 30cm, различитог састава. Шут настао рушењем утоварити у возило и одвести на депонију коју одреди надзорни орган, истоварити и распланирати.
Обрачун изведених радова врши се по m2 порушене бетонске површине за сав рад, материјал и транспорт, а према горњем опису.</t>
  </si>
  <si>
    <t>m2</t>
  </si>
  <si>
    <t xml:space="preserve">Привремени пешачки прелази
</t>
  </si>
  <si>
    <t>Ценом позиције је обухваћена набавка материјала, транспорт до градилишта, израда прелаза, одржавање истих за све време извођења радова, као и демонтажа прелаза и одвоз материјала након завршетка радова. Обрачун се врши по комаду изграђеног прелаза.</t>
  </si>
  <si>
    <t xml:space="preserve">Привремени колски прелази
</t>
  </si>
  <si>
    <t>Рушење и вађење постојећих цеви на траси канализације</t>
  </si>
  <si>
    <t>Извршити разбијање и вађење постојећих цеви које  представљају пропусте на колским улазима. Пречник цеви Ø 300. Шут и цеви утоварити у возило и одвести на депонију коју одреди надзорни орган.
Обрачун изведених радова врши се по m1 извађених цеви за сав рад, материјал и транспорт, а према горњем опису.</t>
  </si>
  <si>
    <t>m</t>
  </si>
  <si>
    <t>УКУПНО II:</t>
  </si>
  <si>
    <t>III</t>
  </si>
  <si>
    <t>ПРЕТХОДНИ РАДОВИ</t>
  </si>
  <si>
    <t>Машинско сечење бетона</t>
  </si>
  <si>
    <t>Машинско сечење бетона и асфалта, колских улаза и пута, дебљине до 15 цм. Обрачун се врши по м.</t>
  </si>
  <si>
    <t>м1</t>
  </si>
  <si>
    <t>Разбијање бетона</t>
  </si>
  <si>
    <t>Разбијање бетона на колским улазима и пешачким стазама дебљине 15 цм и ширине 1,0 м. Обрачун се врши по м2.</t>
  </si>
  <si>
    <t xml:space="preserve">Утовар и одношење шута </t>
  </si>
  <si>
    <t>Утовар и одношење шута на депонију до 2 км. Обрачун се врши по м3 у збијеном стању.</t>
  </si>
  <si>
    <t>м3</t>
  </si>
  <si>
    <t>УКУПНО III:</t>
  </si>
  <si>
    <t>Машински ископ рова за планирану атмосферску канализацију и везе сливника олучњака и атмосферске канализације</t>
  </si>
  <si>
    <t xml:space="preserve"> </t>
  </si>
  <si>
    <t xml:space="preserve">Ископ рова за постављање колектора и веза олучњака, сливника са колектором, димензије према уздужном профилу, са директним утоваром ископаног материјала у возило. Ископ се врши комбиновано: 70:30%.Ценом позиције обухваћени су и сви посебни радови и трошкови везани за обележавање ископа знацима упозорења, обезбеђење и одржавање рова до комплетног извршења радова.Обрачун се врши по м3 ископаног материјала у збијеном стању,  за сав потребан рад и материјал.
</t>
  </si>
  <si>
    <t>m3</t>
  </si>
  <si>
    <t>Ручни ископ рова за планирану атмосферску канализацију и везе сливника олучњака и атмосферске канализације</t>
  </si>
  <si>
    <t>Планирање и набијање дна рова</t>
  </si>
  <si>
    <t xml:space="preserve">Планирање дна рова врши се ручно са тачношћу ±1 цм према пројектованим котама и нагибима. У цену позиције обрачунат је и просечан ископ од 0.05 м3/м2 са одбацивањем материјала ван рова. Захтевана збијеност дна рова мора да износи мин 95% од маx лабораторијске збијености по Проктору, односно мин Мс=15 МПа ако се испитивање врши кружном плочом Ø300 мм. Обрачун се врши по м2 испланираног дна рова.
</t>
  </si>
  <si>
    <t xml:space="preserve">Израда постељице од песка hp=15 cm </t>
  </si>
  <si>
    <r>
      <t>Ценом позиције обухваћена је набавка, допрема, развожење дуж  рова, убацивање у ров, планирање и набијање песка. Носивост постељице треба да износи Ме&gt;15 Мпа. Предвиђен материјал за  постељицу је</t>
    </r>
    <r>
      <rPr>
        <b/>
        <sz val="10"/>
        <rFont val="Verdana"/>
        <family val="2"/>
        <charset val="238"/>
      </rPr>
      <t xml:space="preserve"> песак типа "Дунавац"</t>
    </r>
    <r>
      <rPr>
        <sz val="10"/>
        <rFont val="Verdana"/>
        <family val="2"/>
        <charset val="238"/>
      </rPr>
      <t>. Обрачун се врши по м3 уграђеног песка у збијеном стању, за сав потребан рад и материјал.</t>
    </r>
  </si>
  <si>
    <t>Израда облоге цеви од песка +30 cm изнад ТЦ за прикључке сливника и олучњака</t>
  </si>
  <si>
    <t xml:space="preserve">Ценом позиције обухваћена је набавка, допрема, развожење дуж рова, убацивање у ров, планирање и набијање песка до +30 cm изнад темена цеви. Збијенос облоге цеви треба да је 100% од добијене лабораторијске збијености по стандардном "Проктор"-овом поступку. Предвићен материјал за израду облоге цеви је песак типа "Дунавац". Обрачун се врши по m3 уграђеног песка у збијеном стању, за сав потребан рад и материјал.
</t>
  </si>
  <si>
    <t>Затрпавање рова земљом из ископа</t>
  </si>
  <si>
    <t xml:space="preserve">На деоницама цевовода испод зелених површина извршити затрпавање рова одабраном земљом из ископа у слојевима од 20-30 cm уз потребно квашење и набијање. Збијенос завршног слоја мора бити мин. као збијеност околног земљишта. Обрачун се врши по m3 затрпаног рова земљом из ископа у збијеном стању за сав рад, материјал и транспорте. 
</t>
  </si>
  <si>
    <t xml:space="preserve">Транспорт земље из ископа за главну мрежу и за прикључке постојећих канализација
</t>
  </si>
  <si>
    <t xml:space="preserve">Ценом позиције обухваћен је одвоз ископаног материјала до депоније СТД 5 km, истовар и планирање материјала. Обрачун се врши по m3 одвеженог материјала у збијеном стању, за сав потребан рад и материјал.
</t>
  </si>
  <si>
    <t>IV</t>
  </si>
  <si>
    <t>БЕТОНСКИ РАДОВИ</t>
  </si>
  <si>
    <t xml:space="preserve">Израда постељице од шљунка hp=15 cm ширине 50 cm у делу постављања риголе
</t>
  </si>
  <si>
    <t xml:space="preserve">Ценом позиције обухваћена је набавка,транспорт и набијање тампона шљунка дебљине 15 cm ширине 50 cm у делу постављања риголе уз тротоар. Обрачун се врши по m2, за сав потребан рад и материјал.
</t>
  </si>
  <si>
    <t>Реконструкција и нивелисање постојећих шахтова са повезивањем сливника</t>
  </si>
  <si>
    <t xml:space="preserve">Нивелисање постојећих шахт поклопаца и повезивање пројектованих сливника и олучњака на постојеће шахте, са разбијањем бетона око поклопца и на бочним зидовима и поновним бетонирањем, утоваром, одвозом до 3 км и разастирањем шута. У цену улази: одлазак на локацију, превоз машина, радника и опреме, рад машина и радникана; набавка, транспорт и уградња материјала;  ископ земље и набавка и коришћење оплате, справљање бетона завршна обрада бетона и нега бетона. Обрачун по комаду реконструисаног шахта са шахт полопцем за средње оптерећење.
</t>
  </si>
  <si>
    <t>kom</t>
  </si>
  <si>
    <t>Армирано бетонски шахт до 1,5 м дубине са ливено гвозденим поклопцем за лако и средње оптерећење</t>
  </si>
  <si>
    <t xml:space="preserve">Израда шахта од армираног водонепропусног бетона МБ30 у натур обради, димензија према пројекту. Поклопац за шахт је за лако и средње тешко оптерећење.Ценом позиције обухваћено је: набавка материјала, справљање, транспорт, уграђивање и нега бетона, сва потребна арматура и оплата, бетонска кинета, подлоге од бетона испод доње плоче шахта, шљунчани јастук, оквир и поклопац, ступаљке, поклопац као и сав допунски ископ рова (проширење рова) приликом израде шахта. Обрачун се врши по комаду комплет изграђеног шахта за сав рад, материјал и транспорте.
</t>
  </si>
  <si>
    <t xml:space="preserve">Набавка и уградња олучњака
</t>
  </si>
  <si>
    <t xml:space="preserve">Ценом позиције обухваћена је набавка,транспорт и уградњаолучњака од ливеног гвожђа са корпом за прихват нечистоћа. Обрачун се врши по комаду готовог олучњака, за сав потребан рад и материјал.
</t>
  </si>
  <si>
    <t xml:space="preserve">Израда типских сливника од бетонских цеви фи 400 мм са фалцом и кишном решетком
</t>
  </si>
  <si>
    <t xml:space="preserve">Ценом позиције обухваћена је набавка,транспорт и изградња типских сливника према детаљима из пројекта у свему према прописима за ту врсту посла. Обрачун се врши по комаду готовог сливника, за сав потребан рад и материјал.
</t>
  </si>
  <si>
    <t>ПВЦ цеви Ø 400 колектор атмосферске канализације</t>
  </si>
  <si>
    <t>Ценом позиције је обухваћено: набавка транспорт и уградња ПВЦ цеви у пројектованом паду са свим потребним наставцима и додатним елементима. Обрачун се врши по м1.</t>
  </si>
  <si>
    <t>ПВЦ цеви Ø 200 за везу колектора атмосферске канализације и сливника</t>
  </si>
  <si>
    <t>ПВЦ цеви Ø 160 за везу сливника и олучних вертикала (олучњака)</t>
  </si>
  <si>
    <t xml:space="preserve">Бетонске риголе уз паркинг простор и пешачку стазу
</t>
  </si>
  <si>
    <t>Набавка, нивелисање и постављање ливених бетонских ригола на подлози од бетона марке МБ-15, дебљине д=10 цм. Цена обухвата набавку, превоз и уграђивање бетона у подлогу, набавку, превоз и постављање монтажних ригола са потребним машинским сечењем и фуговањем цементним малтером. Риголе димензија 50/40/12cm. Висински и ситуациони положај ригола мора бити у складу са пројектом. Пре уградње обавезно доставити атест наручиоцу на увид. Обрачун по м' постављене риголе за сав рад и материјал.</t>
  </si>
  <si>
    <t>УКУПНО IV:</t>
  </si>
  <si>
    <t>V</t>
  </si>
  <si>
    <t>ОСТАЛИ РАДОВИ</t>
  </si>
  <si>
    <t>Повезивање постојеће и новопројектоване мреже</t>
  </si>
  <si>
    <t>Ценом позиције обухваћен је рад, материјал и опрема потребна за спајање. Обрачун се врши по комаду чворишта у коме је урађена веза.</t>
  </si>
  <si>
    <t>Испитивање водонепропусности спојева</t>
  </si>
  <si>
    <t>Ценом позиције обухваћен је рад и материјал потребан за обављање пробе монтираног цевовода на водонепропусност према важећим прописима. Обрачун се врши по м1 комплет извршених радова.</t>
  </si>
  <si>
    <t>УКУПНО V:</t>
  </si>
  <si>
    <t>УКУНО I-V:</t>
  </si>
  <si>
    <t>VI</t>
  </si>
  <si>
    <t xml:space="preserve">ПРОЈЕКАТ ИЗВЕДЕНОГ ОБЈЕКТА
</t>
  </si>
  <si>
    <t xml:space="preserve">Пројекат изведеног стања објекта
</t>
  </si>
  <si>
    <t>Након завршетка свих напред наведених радова, израдити Пројекат изведеног стања предметне деонице цевовода у свему према Правилнику о садржини и обиму предходних радова и садржини и начину припреме техничке документације.</t>
  </si>
  <si>
    <t>Укупно :</t>
  </si>
  <si>
    <t>УКУПНО VI:</t>
  </si>
  <si>
    <t>ЗБИРНА РЕКАПИТУЛАЦИЈА</t>
  </si>
  <si>
    <t>УКУПНО I-VI:</t>
  </si>
  <si>
    <t>VII</t>
  </si>
  <si>
    <t>СВЕГА I-VIII:</t>
  </si>
  <si>
    <t>ТЈ =</t>
  </si>
  <si>
    <t>Þ</t>
  </si>
  <si>
    <t xml:space="preserve"> дин/м1 основне трасе</t>
  </si>
  <si>
    <t>ИЗГРАДЊА АТМОСФЕРСКЕ КАНАЛИЗАЦИЈЕ У УЛИЦИ ЈУГОСЛОВЕНСКЕ АРМИЈЕ (ОД УЛ. ЖАРКА ЗРЕЊАНИНА ДО УЛ. ШАФАРИКОВЕ) У БАЧКОЈ ПАЛАНЦИ - СЕВЕРНА СТРАНА</t>
  </si>
  <si>
    <t xml:space="preserve">Извршити рушење постојећег бетонског канала на делу изградње паркинг простора. Просечна дебљина подлоге је 20 - 30cm, различитог састава. Шут настао рушењем утоварити у возило и одвести на депонију коју одреди надзорни орган, истоварити и распланирати.
Обрачун изведених радова врши се по m2 порушене бетонске површине за сав рад, материјал и транспорт, а према горњем опису.
</t>
  </si>
  <si>
    <t>Машински ископ рова за везе сливника олучњака и атмосферске канализације</t>
  </si>
  <si>
    <t xml:space="preserve">Ископ рова за постављање веза олучњака, сливника и постојеће атмосферске канализације, димензије према уздужном профилу, са директним утоваром ископаног материјала у возило. Ископ се врши комбиновано: 70:30%.Ценом позиције обухваћени су и сви посебни радови и трошкови везани за обележавање ископа знацима упозорења, обезбеђење и одржавање рова до комплетног извршења радова.Обрачун се врши по м3 ископаног материјала у збијеном стању,  за сав потребан рад и материјал.
</t>
  </si>
  <si>
    <t>Ручни ископ рова за везе сливника олучњака и атмосферске канализације</t>
  </si>
  <si>
    <t>Планирање и набијање дна рова за везе сливника олучњака и атмосферске канализације</t>
  </si>
  <si>
    <t>Израда постељице од песка hp=15 cm за везе сливника олучњака и атмосферске канализације</t>
  </si>
  <si>
    <t>ПВЦ цеви фи 200 за везу сливника и постојеће атмосферске канализације</t>
  </si>
  <si>
    <t>ПВЦ цеви фи 160 за везу олучњака и сливника</t>
  </si>
  <si>
    <t>ИЗРАДА ЦЕВАСТИХ ПРОПУСТА СА ЧЕОНИМ (ПОТПОРНИМ) ЗИДОВИМА</t>
  </si>
  <si>
    <t>Mинимaлнa дужинa прoпустa испoд кoлских улaзa мин Лку=ширина колског улаза+3.00 м. Прoпусти ћe сe рaдити oд армирано бетонских цeви сa фaлцoм Ø 300 мм, сa чeoним зидoвимa oд нaбиjeнoг бeтoнa MБ20 у нaтур oбрaди у свeму прeмa прojeктoвaним кoтaмa, дeтaљимa и спeцификaциjaмa мaтeриjaлa схoднo тeхничким прoписимa зa ту врсту пoслa. 
Ценом позиције обухваћени су следећи радови:
- допунски ископ рова
- планирање постељице
- подлога од бетона
- облога цеви од бетона МБ20
- потпорни (чеони) зид од бетона МБ20
- шљунчани јастук испод бетонске подлоге
- шљунчани јастук испод парапетног зида
- шљунчани клин око бетонске облоге
Oбрaчун сe врши пo m прoпустa зa сaв рaд, мaтeриjaл и трaнспoртe.</t>
  </si>
  <si>
    <t>м</t>
  </si>
  <si>
    <t>НАБАВКА И МОНТАЖА АРМИРАНО БЕТОНСКИХ КАНАЛИЗАЦИОНИХ ВИБРО ЦЕВИ</t>
  </si>
  <si>
    <t>Обрачун се врши по m' постављене цеви за сав рад и материјал, према типу цеви.
Армирано бетонске цеви
DN300</t>
  </si>
  <si>
    <t xml:space="preserve">Након завршетка свих напред наведених радова, израдити Пројекат изведеног стања предметне деонице цевовода у свему према Правилнику о садржини и обиму предходних радова и садржини и начину припреме техничке документације. Предрачунска вредност пројекта је по комаду.
</t>
  </si>
  <si>
    <t>УКУПНО I-V:</t>
  </si>
  <si>
    <t>СВЕГА I-VII:</t>
  </si>
  <si>
    <t xml:space="preserve"> ПРЕДМЕР И ПРЕДРАЧУН РАДОВА</t>
  </si>
  <si>
    <t>Опис позиције</t>
  </si>
  <si>
    <t>Јед. мере</t>
  </si>
  <si>
    <t>Количина</t>
  </si>
  <si>
    <t>Јед. Цена</t>
  </si>
  <si>
    <t>Укупно</t>
  </si>
  <si>
    <t>САОБРАЋАЈНИ ЗНАКОВИ</t>
  </si>
  <si>
    <t>СТАНДАРДНИ САОБРАЋАЈНИ ЗНАКОВИ</t>
  </si>
  <si>
    <t xml:space="preserve">Саобраћајни знакови (I класа фолије) </t>
  </si>
  <si>
    <t>а)</t>
  </si>
  <si>
    <t>ЗНАКОВИ ОПАСНОСТИ</t>
  </si>
  <si>
    <t>I-1 (900x900x900)</t>
  </si>
  <si>
    <t>I-2 (900x900x900)</t>
  </si>
  <si>
    <t>I-14 (900x900x900)</t>
  </si>
  <si>
    <t>I-28.1 (900x900x900)</t>
  </si>
  <si>
    <t>I-27 (900x900x900)</t>
  </si>
  <si>
    <t>УКУПНО</t>
  </si>
  <si>
    <t>б)</t>
  </si>
  <si>
    <t>ЗНАКОВИ ИЗРИЧИТИХ НАРЕДБИ</t>
  </si>
  <si>
    <t>II-43 (ø 600mm)</t>
  </si>
  <si>
    <t>в)</t>
  </si>
  <si>
    <t xml:space="preserve">ЗНАКОВИ ОБАВЕШТЕЊА </t>
  </si>
  <si>
    <t>III-3 (600х600 mm ромб)</t>
  </si>
  <si>
    <t>III-30 (600х600 mm)</t>
  </si>
  <si>
    <t>г)</t>
  </si>
  <si>
    <t>ДОПУНСКЕ ТАБЛЕ</t>
  </si>
  <si>
    <t>IV-6.2P (600х300 mm)</t>
  </si>
  <si>
    <t>IV-21 (600х300 mm)</t>
  </si>
  <si>
    <t>НОСАЧИ САОБРАЋАЈНИХ ЗНАКОВА</t>
  </si>
  <si>
    <t>Једностубни цевни носач  L=2,2 m</t>
  </si>
  <si>
    <t>Једностубни цевни носач  L=3.3 m</t>
  </si>
  <si>
    <t>Једностубни цевни носач  L=3,6 m</t>
  </si>
  <si>
    <t>Бетонске стопе према СРП-су</t>
  </si>
  <si>
    <t>РАДОВИ</t>
  </si>
  <si>
    <t>Демонтажа саобраћајних знакова са затрпавањем рупа</t>
  </si>
  <si>
    <t>компл.</t>
  </si>
  <si>
    <t>Ископ и померање стуба до 15 метара, са ископом рупе и затрпавањем постојеће</t>
  </si>
  <si>
    <t>Ископ рупа за постављање стубова, са постављањем стуба са бетонском стопом и затрпавањем рупе</t>
  </si>
  <si>
    <t>ком .</t>
  </si>
  <si>
    <t>Монтирање саобраћајних знакова на укопани стуб</t>
  </si>
  <si>
    <t>Ангажовање ВКВ радника на пословима који нису дати у овим позицијама</t>
  </si>
  <si>
    <t>час</t>
  </si>
  <si>
    <t>Постављање градилишне сигнализације за време извођења радова на постављању сигнализације</t>
  </si>
  <si>
    <t>пауш.</t>
  </si>
  <si>
    <t>ХОРИЗОНТАЛНА СИГНАЛИЗАЦИЈА</t>
  </si>
  <si>
    <t>Демаркирање хоризонталне сигнализације</t>
  </si>
  <si>
    <t>Обележавање неиспрекидана линија дебљине д=12 цм</t>
  </si>
  <si>
    <t>Обележавање испрекидана линија "1-1" дебљине д=12 цм</t>
  </si>
  <si>
    <t>Обележавање испрекидана линија "5-5" дебљине д=12 цм</t>
  </si>
  <si>
    <t>Обележавање пешачких прелаза 4х0,5х6 других површина</t>
  </si>
  <si>
    <t>Обележавање беле неиспрекидане диније дебљине д=10 цм, за обележавање паркинг места</t>
  </si>
  <si>
    <t>Обележавање паркинга за инвалиде - симбол и шрафура</t>
  </si>
  <si>
    <t>ОБЈЕКТИ</t>
  </si>
  <si>
    <t>\</t>
  </si>
  <si>
    <t xml:space="preserve">
ЗА ПАРТЕРНО УРЕЂЕЊЕ ДЕЛА УЛИЦЕ ЈУГОСЛОВЕНСКЕ АРМИЈЕ
(ОД УЛИЦЕ ЖАРКА ЗРЕЊАНИНА ДО УЛИЦЕ ШАФАРИКОВE) У БАЧКОЈ ПАЛАНЦИ
КАТАСТАРСКА ПАРЦЕЛА БРОЈ 7303/5 КО БАЧКА ПАЛАНКА — ГРАД
— ЈУЖНА СТРАНА —</t>
  </si>
  <si>
    <t>ЗА ПАРТЕРНО УРЕЂЕЊЕ ДЕЛА УЛИЦЕ ЈУГОСЛОВЕНСКЕ АРМИЈЕ (ОД УЛИЦЕ ЖАРКА ЗРЕЊАНИНА ДО УЛИЦЕ ШАФАРИКОВE) У БАЧКОЈ ПАЛАНЦИ  КАТАСТАРСКА ПАРЦЕЛА БРОЈ 7303/5 КО БАЧКА ПАЛАНКА — ГРАД — ЈУЖНА СТРАНА —</t>
  </si>
  <si>
    <t>ЗА ПАРТЕРНО УРЕЂЕЊЕ ДЕЛА УЛИЦЕ ЈУГОСЛОВЕНСКЕ АРМИЈЕ (ОД УЛИЦЕ ЖАРКА ЗРЕЊАНИНА ДО УЛИЦЕ ШАФАРИКОВE) У БАЧКОЈ ПАЛАНЦИ  КАТАСТАРСКА ПАРЦЕЛА БРОЈ 7303/5 КО БАЧКА ПАЛАНКА — ГРАД — СЕВЕРНА СТРАНА —</t>
  </si>
  <si>
    <t xml:space="preserve">ПДВ </t>
  </si>
  <si>
    <t>УКУПНО СА ПДВ-ом</t>
  </si>
  <si>
    <t>ИЗГРАДЊА АТМОСФЕРСКЕ КАНАЛИЗАЦИЈЕ У УЛИЦИ ЈУГОСЛОВЕНСКЕ АРМИЈЕ (ОД УЛ. ЖАРКА ЗРЕЊАНИНА ДО УЛ. ШАФАРИКОВЕ) У БАЧКОЈ ПАЛАНЦИ - - ЈУЖНА СТРАНА —</t>
  </si>
  <si>
    <t>ИЗГРАДЊА АТМОСФЕРСКЕ КАНАЛИЗАЦИЈЕ У УЛИЦИ ЈУГОСЛОВЕНСКЕ АРМИЈЕ (ОД УЛ. ЖАРКА ЗРЕЊАНИНА ДО УЛ. ШАФАРИКОВЕ) У БАЧКОЈ ПАЛАНЦИ - СЕВЕРНА СТРАНА —</t>
  </si>
  <si>
    <t xml:space="preserve">
ЗА ПАРТЕРНО УРЕЂЕЊЕ ДЕЛА УЛИЦЕ ЈУГОСЛОВЕНСКЕ АРМИЈЕ
(ОД УЛИЦЕ ЖАРКА ЗРЕЊАНИНА ДО УЛИЦЕ ШАФАРИКОВE) У БАЧКОЈ ПАЛАНЦИ
КАТАСТАРСКА ПАРЦЕЛА БРОЈ 7303/5 КО БАЧКА ПАЛАНКА — ГРАД
— СЕВЕРНА СТРАНА —</t>
  </si>
  <si>
    <t>Израда површина од бетонских плоча 20x20x6 cm и 10x10x6 cm — пешачка стаза</t>
  </si>
  <si>
    <t>Израда површина од бетонских плоча 20x20x6 cm и 10x10x6 cm — пешачки плато</t>
  </si>
  <si>
    <t>Израда површина од бетонских плоча 20x20x6 cm и 10x10x6 cm — пешачки прилази</t>
  </si>
  <si>
    <t>Рушење постојећих ивичњака</t>
  </si>
  <si>
    <t>Израда насипа од песка Дунавца</t>
  </si>
  <si>
    <t>Израда насипа од земљаног материјала</t>
  </si>
  <si>
    <t>Планирање и ваљање постељице</t>
  </si>
  <si>
    <t>Хумузирање равних и косих површина и банкина</t>
  </si>
  <si>
    <t>Разастирање земљаног материјала на депонији</t>
  </si>
  <si>
    <t>Транспорт земљаног материјала (растојање 5,0—8,0 km)</t>
  </si>
  <si>
    <r>
      <rPr>
        <b/>
        <sz val="10"/>
        <rFont val="Verdana"/>
        <family val="2"/>
      </rPr>
      <t xml:space="preserve">Израда површина од бетонских плоча
</t>
    </r>
    <r>
      <rPr>
        <sz val="10"/>
        <rFont val="Verdana"/>
        <family val="2"/>
        <charset val="238"/>
      </rPr>
      <t>(Хабајући завршни слој треба да је гранитно сиве боје и гранитне завршне обраде; хабајућа површина треба да је фино прана са једнаким распоредом природног гранитног гранулата и једнаким распоредом сивих, црних и белих зрнаца.)</t>
    </r>
  </si>
  <si>
    <t>Израда површина од бетонских плоча 20x20x8 cm — колски улази</t>
  </si>
  <si>
    <t>Полагање бетонских ивичњака</t>
  </si>
  <si>
    <t>Полагање бетонских ивичњака 18/24 cm</t>
  </si>
  <si>
    <t>Полагање бетонских ивичњака 12/18 cm</t>
  </si>
  <si>
    <r>
      <rPr>
        <b/>
        <sz val="10"/>
        <rFont val="Verdana"/>
        <family val="2"/>
      </rPr>
      <t>Транспорт земљаног материјала (растојање 5,0</t>
    </r>
    <r>
      <rPr>
        <b/>
        <sz val="10"/>
        <rFont val="Verdana"/>
        <family val="2"/>
        <charset val="238"/>
      </rPr>
      <t>—</t>
    </r>
    <r>
      <rPr>
        <b/>
        <sz val="10"/>
        <rFont val="Verdana"/>
        <family val="2"/>
      </rPr>
      <t>8,0 km)</t>
    </r>
  </si>
  <si>
    <t>Шлицовање места са постојећим инсталацијама</t>
  </si>
  <si>
    <t>УКУПНО СС</t>
  </si>
  <si>
    <r>
      <t>m</t>
    </r>
    <r>
      <rPr>
        <vertAlign val="superscript"/>
        <sz val="12"/>
        <rFont val="Times New Roman"/>
        <family val="1"/>
        <charset val="238"/>
      </rPr>
      <t>2</t>
    </r>
  </si>
  <si>
    <t>НАЗИВ</t>
  </si>
  <si>
    <t>рб</t>
  </si>
  <si>
    <t>ПАРТЕРНО УРЕЂЕЊЕ ДЕЛА УЛИЦЕ ЈУГОСЛОВЕНСКЕ АРМИЈЕ (ОД УЛИЦЕ ЖАРКА ЗРЕЊАНИНА ДО УЛИЦЕ ШАФАРИКОВЕ) У БАЧКОЈ ПАЛАНЦИ - САОБРАЋАЈНА СИГНАЛИЗАЦИЈА -</t>
  </si>
  <si>
    <t>ПАРТЕРНО УРЕЂЕЊЕ ДЕЛА УЛИЦЕ ЈУГОСЛОВЕНСКЕ АРМИЈЕ (ОД УЛИЦЕ ЖАРКА ЗРЕЊАНИНА ДО УЛИЦЕ ШАФАРИКОВЕ) У БАЧКОЈ ПАЛАНЦИ КАТАСТАРСКА ПАРЦЕЛА БРОЈ 7303/5 КО БАЧКА ПАЛАНКА — ГРАД</t>
  </si>
  <si>
    <t>Број поз.</t>
  </si>
  <si>
    <t>УКУПНО БЕЗ ПДВ-а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</si>
</sst>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_ * #,##0.00_)&quot; Din.&quot;_ ;_ * \(#,##0.00&quot;) Din.&quot;_ ;_ * \-??_)&quot; Din.&quot;_ ;_ @_ "/>
  </numFmts>
  <fonts count="37">
    <font>
      <sz val="10"/>
      <name val="Arial"/>
      <family val="2"/>
      <charset val="238"/>
    </font>
    <font>
      <sz val="12"/>
      <name val="YU C Times"/>
      <family val="1"/>
    </font>
    <font>
      <sz val="11"/>
      <name val="YU C Times"/>
      <family val="1"/>
    </font>
    <font>
      <sz val="10"/>
      <name val="YU C Times"/>
      <family val="1"/>
    </font>
    <font>
      <sz val="8"/>
      <name val="Arial"/>
      <family val="2"/>
      <charset val="238"/>
    </font>
    <font>
      <b/>
      <sz val="15"/>
      <name val="Verdana"/>
      <family val="2"/>
    </font>
    <font>
      <b/>
      <sz val="12"/>
      <name val="Verdana"/>
      <family val="2"/>
    </font>
    <font>
      <b/>
      <sz val="8"/>
      <name val="Verdana"/>
      <family val="2"/>
    </font>
    <font>
      <sz val="10"/>
      <name val="Verdana"/>
      <family val="2"/>
    </font>
    <font>
      <b/>
      <sz val="10"/>
      <name val="Verdana"/>
      <family val="2"/>
    </font>
    <font>
      <vertAlign val="superscript"/>
      <sz val="10"/>
      <name val="Verdana"/>
      <family val="2"/>
    </font>
    <font>
      <sz val="10"/>
      <name val="Arial"/>
      <family val="2"/>
      <charset val="238"/>
    </font>
    <font>
      <sz val="10"/>
      <name val="Verdana"/>
      <family val="2"/>
      <charset val="238"/>
    </font>
    <font>
      <vertAlign val="superscript"/>
      <sz val="10"/>
      <name val="Verdana"/>
      <family val="2"/>
      <charset val="238"/>
    </font>
    <font>
      <sz val="12"/>
      <name val="Verdana"/>
      <family val="2"/>
      <charset val="238"/>
    </font>
    <font>
      <sz val="12"/>
      <name val="Verdana"/>
      <family val="2"/>
    </font>
    <font>
      <b/>
      <sz val="10"/>
      <name val="Verdana"/>
      <family val="2"/>
      <charset val="238"/>
    </font>
    <font>
      <b/>
      <sz val="15"/>
      <name val="Verdana"/>
      <family val="2"/>
      <charset val="238"/>
    </font>
    <font>
      <sz val="11"/>
      <name val="Verdana"/>
      <family val="2"/>
      <charset val="238"/>
    </font>
    <font>
      <b/>
      <sz val="11"/>
      <name val="Verdana"/>
      <family val="2"/>
      <charset val="238"/>
    </font>
    <font>
      <sz val="10"/>
      <name val="Yu C Helvetica"/>
      <family val="2"/>
      <charset val="238"/>
    </font>
    <font>
      <sz val="11"/>
      <name val="Yu C Helvetica"/>
      <family val="2"/>
      <charset val="238"/>
    </font>
    <font>
      <b/>
      <sz val="11"/>
      <name val="Verdana"/>
      <family val="2"/>
      <charset val="1"/>
    </font>
    <font>
      <b/>
      <sz val="10"/>
      <name val="Yu C Helvetica"/>
      <family val="2"/>
      <charset val="238"/>
    </font>
    <font>
      <b/>
      <sz val="11"/>
      <name val="Yu C Helvetica"/>
      <family val="2"/>
      <charset val="238"/>
    </font>
    <font>
      <sz val="12"/>
      <name val="Arial"/>
      <family val="2"/>
      <charset val="238"/>
    </font>
    <font>
      <sz val="12"/>
      <name val="Times New Roman"/>
      <family val="1"/>
      <charset val="238"/>
    </font>
    <font>
      <vertAlign val="superscript"/>
      <sz val="12"/>
      <name val="Times New Roman"/>
      <family val="1"/>
      <charset val="238"/>
    </font>
    <font>
      <sz val="12"/>
      <name val="Arial"/>
      <family val="2"/>
    </font>
    <font>
      <b/>
      <sz val="12"/>
      <name val="Arial"/>
      <family val="2"/>
    </font>
    <font>
      <b/>
      <sz val="12"/>
      <color theme="1"/>
      <name val="Arial Narrow"/>
      <family val="2"/>
      <charset val="238"/>
    </font>
    <font>
      <sz val="12"/>
      <color theme="1"/>
      <name val="Times New Roman"/>
      <family val="1"/>
      <charset val="238"/>
    </font>
    <font>
      <b/>
      <sz val="12"/>
      <color rgb="FF000000"/>
      <name val="Times New Roman"/>
      <family val="1"/>
      <charset val="238"/>
    </font>
    <font>
      <b/>
      <sz val="12"/>
      <color theme="1"/>
      <name val="Times New Roman"/>
      <family val="1"/>
      <charset val="238"/>
    </font>
    <font>
      <i/>
      <sz val="12"/>
      <color theme="1"/>
      <name val="Times New Roman"/>
      <family val="1"/>
      <charset val="238"/>
    </font>
    <font>
      <sz val="12"/>
      <color rgb="FF000000"/>
      <name val="Times New Roman"/>
      <family val="1"/>
      <charset val="238"/>
    </font>
    <font>
      <b/>
      <u/>
      <sz val="12"/>
      <color theme="1"/>
      <name val="Times New Roman"/>
      <family val="1"/>
    </font>
  </fonts>
  <fills count="4">
    <fill>
      <patternFill patternType="none"/>
    </fill>
    <fill>
      <patternFill patternType="gray125"/>
    </fill>
    <fill>
      <patternFill patternType="solid">
        <fgColor theme="0" tint="-0.14999847407452621"/>
        <bgColor indexed="64"/>
      </patternFill>
    </fill>
    <fill>
      <patternFill patternType="solid">
        <fgColor theme="0" tint="-0.34998626667073579"/>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hair">
        <color indexed="8"/>
      </left>
      <right style="hair">
        <color indexed="8"/>
      </right>
      <top style="hair">
        <color indexed="8"/>
      </top>
      <bottom style="hair">
        <color indexed="8"/>
      </bottom>
      <diagonal/>
    </border>
    <border>
      <left/>
      <right/>
      <top/>
      <bottom style="hair">
        <color indexed="8"/>
      </bottom>
      <diagonal/>
    </border>
    <border>
      <left style="hair">
        <color indexed="8"/>
      </left>
      <right style="hair">
        <color indexed="8"/>
      </right>
      <top style="hair">
        <color indexed="8"/>
      </top>
      <bottom style="double">
        <color indexed="8"/>
      </bottom>
      <diagonal/>
    </border>
    <border>
      <left style="hair">
        <color indexed="8"/>
      </left>
      <right style="hair">
        <color indexed="8"/>
      </right>
      <top/>
      <bottom style="thin">
        <color indexed="8"/>
      </bottom>
      <diagonal/>
    </border>
    <border>
      <left style="hair">
        <color indexed="8"/>
      </left>
      <right style="hair">
        <color indexed="8"/>
      </right>
      <top style="thin">
        <color indexed="8"/>
      </top>
      <bottom style="hair">
        <color indexed="8"/>
      </bottom>
      <diagonal/>
    </border>
    <border>
      <left/>
      <right/>
      <top/>
      <bottom style="thin">
        <color indexed="8"/>
      </bottom>
      <diagonal/>
    </border>
    <border>
      <left/>
      <right/>
      <top/>
      <bottom style="thin">
        <color indexed="64"/>
      </bottom>
      <diagonal/>
    </border>
    <border>
      <left/>
      <right/>
      <top style="thin">
        <color indexed="64"/>
      </top>
      <bottom style="thin">
        <color indexed="64"/>
      </bottom>
      <diagonal/>
    </border>
    <border>
      <left/>
      <right/>
      <top/>
      <bottom style="medium">
        <color indexed="64"/>
      </bottom>
      <diagonal/>
    </border>
  </borders>
  <cellStyleXfs count="2">
    <xf numFmtId="0" fontId="0" fillId="0" borderId="0"/>
    <xf numFmtId="165" fontId="11" fillId="0" borderId="0" applyFill="0" applyBorder="0" applyAlignment="0" applyProtection="0"/>
  </cellStyleXfs>
  <cellXfs count="241">
    <xf numFmtId="0" fontId="0" fillId="0" borderId="0" xfId="0"/>
    <xf numFmtId="0" fontId="1" fillId="0" borderId="0" xfId="0" applyFont="1"/>
    <xf numFmtId="0" fontId="1" fillId="0" borderId="0" xfId="0" applyFont="1" applyAlignment="1">
      <alignment horizontal="center"/>
    </xf>
    <xf numFmtId="0" fontId="2" fillId="0" borderId="0" xfId="0" applyFont="1"/>
    <xf numFmtId="0" fontId="3" fillId="0" borderId="0" xfId="0" applyFont="1" applyAlignment="1">
      <alignment horizontal="left"/>
    </xf>
    <xf numFmtId="0" fontId="8" fillId="0" borderId="0" xfId="0" applyFont="1" applyAlignment="1">
      <alignment vertical="center" wrapText="1"/>
    </xf>
    <xf numFmtId="0" fontId="9" fillId="0" borderId="0" xfId="0" applyFont="1" applyAlignment="1">
      <alignment horizontal="right" vertical="center" wrapText="1"/>
    </xf>
    <xf numFmtId="4" fontId="9" fillId="0" borderId="0" xfId="0" applyNumberFormat="1" applyFont="1" applyAlignment="1">
      <alignment vertical="center"/>
    </xf>
    <xf numFmtId="164" fontId="9" fillId="0" borderId="0" xfId="0" applyNumberFormat="1" applyFont="1" applyAlignment="1">
      <alignment horizontal="right" vertical="center"/>
    </xf>
    <xf numFmtId="4" fontId="9" fillId="0" borderId="0" xfId="0" applyNumberFormat="1" applyFont="1" applyAlignment="1">
      <alignment horizontal="center" vertical="center"/>
    </xf>
    <xf numFmtId="0" fontId="8" fillId="0" borderId="0" xfId="0" applyFont="1"/>
    <xf numFmtId="0" fontId="8" fillId="0" borderId="1" xfId="0" applyFont="1" applyBorder="1" applyAlignment="1">
      <alignment horizontal="center" vertical="center"/>
    </xf>
    <xf numFmtId="4" fontId="8" fillId="0" borderId="1" xfId="0" applyNumberFormat="1" applyFont="1" applyBorder="1" applyAlignment="1">
      <alignment horizontal="right" vertical="center"/>
    </xf>
    <xf numFmtId="4" fontId="8" fillId="0" borderId="1" xfId="0" applyNumberFormat="1" applyFont="1" applyBorder="1" applyAlignment="1">
      <alignment vertical="center"/>
    </xf>
    <xf numFmtId="0" fontId="8" fillId="0" borderId="1" xfId="0" applyFont="1" applyBorder="1" applyAlignment="1">
      <alignment horizontal="center" vertical="center" wrapText="1"/>
    </xf>
    <xf numFmtId="0" fontId="8" fillId="0" borderId="1" xfId="0" applyFont="1" applyBorder="1" applyAlignment="1">
      <alignment horizontal="right" vertical="center" wrapText="1"/>
    </xf>
    <xf numFmtId="4" fontId="8" fillId="0" borderId="1" xfId="0" applyNumberFormat="1" applyFont="1" applyBorder="1" applyAlignment="1">
      <alignment vertical="center" wrapText="1"/>
    </xf>
    <xf numFmtId="0" fontId="7" fillId="0" borderId="2" xfId="0" applyFont="1" applyBorder="1" applyAlignment="1">
      <alignment horizontal="center" wrapText="1"/>
    </xf>
    <xf numFmtId="0" fontId="7" fillId="0" borderId="3" xfId="0" applyFont="1" applyBorder="1" applyAlignment="1">
      <alignment horizontal="center"/>
    </xf>
    <xf numFmtId="0" fontId="7" fillId="0" borderId="3" xfId="0" applyFont="1" applyBorder="1" applyAlignment="1">
      <alignment horizontal="center" wrapText="1"/>
    </xf>
    <xf numFmtId="0" fontId="7" fillId="0" borderId="4" xfId="0" applyFont="1" applyBorder="1" applyAlignment="1">
      <alignment horizontal="center" wrapText="1"/>
    </xf>
    <xf numFmtId="0" fontId="9" fillId="0" borderId="5" xfId="0" applyFont="1" applyBorder="1" applyAlignment="1">
      <alignment horizontal="right"/>
    </xf>
    <xf numFmtId="2" fontId="8" fillId="0" borderId="5" xfId="0" applyNumberFormat="1" applyFont="1" applyBorder="1" applyAlignment="1">
      <alignment horizontal="right" vertical="center"/>
    </xf>
    <xf numFmtId="4" fontId="8" fillId="0" borderId="6" xfId="0" applyNumberFormat="1" applyFont="1" applyBorder="1" applyAlignment="1">
      <alignment vertical="center"/>
    </xf>
    <xf numFmtId="4" fontId="9" fillId="0" borderId="6" xfId="0" applyNumberFormat="1" applyFont="1" applyBorder="1" applyAlignment="1">
      <alignment vertical="center"/>
    </xf>
    <xf numFmtId="2" fontId="9" fillId="0" borderId="5" xfId="0" applyNumberFormat="1" applyFont="1" applyBorder="1" applyAlignment="1">
      <alignment horizontal="right" vertical="center"/>
    </xf>
    <xf numFmtId="4" fontId="1" fillId="0" borderId="0" xfId="0" applyNumberFormat="1" applyFont="1"/>
    <xf numFmtId="0" fontId="3" fillId="0" borderId="0" xfId="0" applyFont="1"/>
    <xf numFmtId="4" fontId="3" fillId="0" borderId="0" xfId="0" applyNumberFormat="1" applyFont="1"/>
    <xf numFmtId="2" fontId="9" fillId="0" borderId="5" xfId="0" applyNumberFormat="1" applyFont="1" applyBorder="1" applyAlignment="1">
      <alignment horizontal="right" vertical="center" wrapText="1"/>
    </xf>
    <xf numFmtId="2" fontId="12" fillId="0" borderId="5" xfId="0" applyNumberFormat="1" applyFont="1" applyBorder="1" applyAlignment="1">
      <alignment horizontal="right" vertical="center"/>
    </xf>
    <xf numFmtId="0" fontId="12" fillId="0" borderId="1" xfId="0" applyFont="1" applyBorder="1" applyAlignment="1">
      <alignment horizontal="center" vertical="center"/>
    </xf>
    <xf numFmtId="4" fontId="12" fillId="0" borderId="1" xfId="0" applyNumberFormat="1" applyFont="1" applyBorder="1" applyAlignment="1">
      <alignment horizontal="right" vertical="center"/>
    </xf>
    <xf numFmtId="4" fontId="12" fillId="0" borderId="1" xfId="0" applyNumberFormat="1" applyFont="1" applyBorder="1" applyAlignment="1">
      <alignment vertical="center"/>
    </xf>
    <xf numFmtId="4" fontId="12" fillId="0" borderId="6" xfId="0" applyNumberFormat="1" applyFont="1" applyBorder="1" applyAlignment="1">
      <alignment vertical="center"/>
    </xf>
    <xf numFmtId="2" fontId="8" fillId="0" borderId="5" xfId="0" applyNumberFormat="1" applyFont="1" applyBorder="1" applyAlignment="1">
      <alignment horizontal="right" vertical="center" wrapText="1"/>
    </xf>
    <xf numFmtId="0" fontId="12" fillId="0" borderId="1" xfId="0" applyFont="1" applyBorder="1" applyAlignment="1">
      <alignment horizontal="right" vertical="center" wrapText="1"/>
    </xf>
    <xf numFmtId="4" fontId="12" fillId="0" borderId="1" xfId="0" applyNumberFormat="1" applyFont="1" applyBorder="1" applyAlignment="1">
      <alignment vertical="center" wrapText="1"/>
    </xf>
    <xf numFmtId="2" fontId="16" fillId="0" borderId="5" xfId="0" applyNumberFormat="1" applyFont="1" applyBorder="1" applyAlignment="1">
      <alignment horizontal="right" vertical="center"/>
    </xf>
    <xf numFmtId="0" fontId="12" fillId="0" borderId="0" xfId="0" applyFont="1" applyAlignment="1">
      <alignment horizontal="left"/>
    </xf>
    <xf numFmtId="0" fontId="12" fillId="0" borderId="0" xfId="0" applyFont="1"/>
    <xf numFmtId="0" fontId="18" fillId="0" borderId="0" xfId="0" applyFont="1" applyAlignment="1">
      <alignment horizontal="center"/>
    </xf>
    <xf numFmtId="0" fontId="18" fillId="0" borderId="0" xfId="0" applyFont="1" applyAlignment="1">
      <alignment horizontal="left"/>
    </xf>
    <xf numFmtId="0" fontId="19" fillId="0" borderId="0" xfId="0" applyFont="1" applyAlignment="1">
      <alignment horizontal="center" vertical="top" wrapText="1"/>
    </xf>
    <xf numFmtId="0" fontId="18" fillId="0" borderId="0" xfId="0" applyFont="1"/>
    <xf numFmtId="0" fontId="12" fillId="0" borderId="7" xfId="0" applyFont="1" applyBorder="1" applyAlignment="1">
      <alignment horizontal="center" vertical="center"/>
    </xf>
    <xf numFmtId="0" fontId="12" fillId="0" borderId="7" xfId="0" applyFont="1" applyBorder="1" applyAlignment="1">
      <alignment horizontal="center" vertical="center" wrapText="1"/>
    </xf>
    <xf numFmtId="2" fontId="12" fillId="0" borderId="7" xfId="0" applyNumberFormat="1" applyFont="1" applyBorder="1" applyAlignment="1">
      <alignment horizontal="center" vertical="center"/>
    </xf>
    <xf numFmtId="0" fontId="12" fillId="0" borderId="0" xfId="0" applyFont="1" applyAlignment="1">
      <alignment horizontal="center"/>
    </xf>
    <xf numFmtId="0" fontId="18" fillId="0" borderId="7" xfId="0" applyFont="1" applyBorder="1" applyAlignment="1">
      <alignment horizontal="center" vertical="center"/>
    </xf>
    <xf numFmtId="2" fontId="18" fillId="0" borderId="7" xfId="0" applyNumberFormat="1" applyFont="1" applyBorder="1" applyAlignment="1">
      <alignment horizontal="center" vertical="center"/>
    </xf>
    <xf numFmtId="0" fontId="16" fillId="0" borderId="7" xfId="0" applyFont="1" applyBorder="1" applyAlignment="1">
      <alignment horizontal="center"/>
    </xf>
    <xf numFmtId="0" fontId="16" fillId="0" borderId="7" xfId="0" applyFont="1" applyBorder="1"/>
    <xf numFmtId="0" fontId="12" fillId="0" borderId="7" xfId="0" applyFont="1" applyBorder="1" applyAlignment="1">
      <alignment horizontal="center"/>
    </xf>
    <xf numFmtId="2" fontId="12" fillId="0" borderId="7" xfId="0" applyNumberFormat="1" applyFont="1" applyBorder="1"/>
    <xf numFmtId="0" fontId="12" fillId="0" borderId="7" xfId="0" applyFont="1" applyBorder="1"/>
    <xf numFmtId="0" fontId="12" fillId="0" borderId="7" xfId="0" applyFont="1" applyBorder="1" applyAlignment="1">
      <alignment horizontal="center" vertical="top"/>
    </xf>
    <xf numFmtId="0" fontId="16" fillId="0" borderId="7" xfId="0" applyFont="1" applyBorder="1" applyAlignment="1">
      <alignment wrapText="1" shrinkToFit="1"/>
    </xf>
    <xf numFmtId="0" fontId="12" fillId="0" borderId="7" xfId="0" applyFont="1" applyBorder="1" applyAlignment="1">
      <alignment horizontal="left" vertical="top" wrapText="1"/>
    </xf>
    <xf numFmtId="4" fontId="12" fillId="0" borderId="7" xfId="0" applyNumberFormat="1" applyFont="1" applyBorder="1"/>
    <xf numFmtId="2" fontId="12" fillId="0" borderId="7" xfId="0" applyNumberFormat="1" applyFont="1" applyBorder="1" applyAlignment="1">
      <alignment horizontal="right"/>
    </xf>
    <xf numFmtId="0" fontId="12" fillId="0" borderId="7" xfId="0" applyFont="1" applyBorder="1" applyAlignment="1">
      <alignment vertical="top" wrapText="1"/>
    </xf>
    <xf numFmtId="4" fontId="16" fillId="0" borderId="7" xfId="0" applyNumberFormat="1" applyFont="1" applyBorder="1"/>
    <xf numFmtId="0" fontId="12" fillId="0" borderId="0" xfId="0" applyFont="1" applyAlignment="1">
      <alignment horizontal="center" vertical="top"/>
    </xf>
    <xf numFmtId="2" fontId="12" fillId="0" borderId="0" xfId="0" applyNumberFormat="1" applyFont="1"/>
    <xf numFmtId="4" fontId="12" fillId="0" borderId="0" xfId="0" applyNumberFormat="1" applyFont="1"/>
    <xf numFmtId="0" fontId="16" fillId="0" borderId="7" xfId="0" applyFont="1" applyBorder="1" applyAlignment="1">
      <alignment vertical="top" wrapText="1"/>
    </xf>
    <xf numFmtId="0" fontId="12" fillId="0" borderId="7" xfId="0" applyFont="1" applyBorder="1" applyAlignment="1">
      <alignment vertical="top" wrapText="1" shrinkToFit="1"/>
    </xf>
    <xf numFmtId="0" fontId="16" fillId="0" borderId="7" xfId="0" applyFont="1" applyBorder="1" applyAlignment="1">
      <alignment horizontal="left" vertical="top" wrapText="1"/>
    </xf>
    <xf numFmtId="0" fontId="12" fillId="0" borderId="7" xfId="0" applyFont="1" applyBorder="1" applyAlignment="1">
      <alignment horizontal="left" vertical="top"/>
    </xf>
    <xf numFmtId="1" fontId="12" fillId="0" borderId="7" xfId="0" applyNumberFormat="1" applyFont="1" applyBorder="1"/>
    <xf numFmtId="1" fontId="12" fillId="0" borderId="7" xfId="0" applyNumberFormat="1" applyFont="1" applyBorder="1" applyAlignment="1">
      <alignment horizontal="right"/>
    </xf>
    <xf numFmtId="0" fontId="12" fillId="0" borderId="7" xfId="0" applyFont="1" applyBorder="1" applyAlignment="1">
      <alignment horizontal="justify" vertical="top" wrapText="1"/>
    </xf>
    <xf numFmtId="0" fontId="16" fillId="0" borderId="7" xfId="0" applyFont="1" applyBorder="1" applyAlignment="1">
      <alignment horizontal="justify" vertical="top" wrapText="1"/>
    </xf>
    <xf numFmtId="2" fontId="16" fillId="0" borderId="7" xfId="0" applyNumberFormat="1" applyFont="1" applyBorder="1" applyAlignment="1">
      <alignment horizontal="right"/>
    </xf>
    <xf numFmtId="165" fontId="16" fillId="0" borderId="7" xfId="1" applyFont="1" applyFill="1" applyBorder="1" applyAlignment="1" applyProtection="1">
      <alignment horizontal="left" vertical="top" wrapText="1"/>
    </xf>
    <xf numFmtId="165" fontId="16" fillId="0" borderId="7" xfId="1" applyFont="1" applyFill="1" applyBorder="1" applyAlignment="1" applyProtection="1">
      <alignment vertical="top" wrapText="1"/>
    </xf>
    <xf numFmtId="2" fontId="16" fillId="0" borderId="0" xfId="0" applyNumberFormat="1" applyFont="1"/>
    <xf numFmtId="4" fontId="12" fillId="0" borderId="7" xfId="0" applyNumberFormat="1" applyFont="1" applyBorder="1" applyAlignment="1">
      <alignment horizontal="right"/>
    </xf>
    <xf numFmtId="0" fontId="12" fillId="0" borderId="7" xfId="0" applyFont="1" applyBorder="1" applyAlignment="1">
      <alignment horizontal="right"/>
    </xf>
    <xf numFmtId="0" fontId="12" fillId="0" borderId="0" xfId="0" applyFont="1" applyAlignment="1">
      <alignment vertical="top" wrapText="1"/>
    </xf>
    <xf numFmtId="0" fontId="18" fillId="0" borderId="0" xfId="0" applyFont="1" applyAlignment="1">
      <alignment horizontal="center" vertical="center"/>
    </xf>
    <xf numFmtId="0" fontId="16" fillId="0" borderId="0" xfId="0" applyFont="1" applyAlignment="1">
      <alignment vertical="top" wrapText="1"/>
    </xf>
    <xf numFmtId="2" fontId="12" fillId="0" borderId="0" xfId="0" applyNumberFormat="1" applyFont="1" applyAlignment="1">
      <alignment horizontal="right"/>
    </xf>
    <xf numFmtId="0" fontId="16" fillId="0" borderId="7" xfId="0" applyFont="1" applyBorder="1" applyAlignment="1">
      <alignment horizontal="center" vertical="top" wrapText="1"/>
    </xf>
    <xf numFmtId="0" fontId="16" fillId="0" borderId="7" xfId="0" applyFont="1" applyBorder="1" applyAlignment="1">
      <alignment horizontal="left" wrapText="1" shrinkToFit="1"/>
    </xf>
    <xf numFmtId="0" fontId="12" fillId="0" borderId="0" xfId="0" applyFont="1" applyAlignment="1">
      <alignment horizontal="justify" vertical="top" wrapText="1"/>
    </xf>
    <xf numFmtId="0" fontId="18" fillId="0" borderId="0" xfId="0" applyFont="1" applyAlignment="1">
      <alignment horizontal="center" vertical="top"/>
    </xf>
    <xf numFmtId="2" fontId="18" fillId="0" borderId="0" xfId="0" applyNumberFormat="1" applyFont="1" applyAlignment="1">
      <alignment horizontal="right"/>
    </xf>
    <xf numFmtId="2" fontId="18" fillId="0" borderId="0" xfId="0" applyNumberFormat="1" applyFont="1"/>
    <xf numFmtId="0" fontId="19" fillId="0" borderId="0" xfId="0" applyFont="1" applyAlignment="1">
      <alignment horizontal="center" vertical="center" wrapText="1" readingOrder="2"/>
    </xf>
    <xf numFmtId="0" fontId="19" fillId="0" borderId="8" xfId="0" applyFont="1" applyBorder="1"/>
    <xf numFmtId="0" fontId="18" fillId="0" borderId="8" xfId="0" applyFont="1" applyBorder="1"/>
    <xf numFmtId="2" fontId="18" fillId="0" borderId="8" xfId="0" applyNumberFormat="1" applyFont="1" applyBorder="1"/>
    <xf numFmtId="0" fontId="16" fillId="0" borderId="7" xfId="0" applyFont="1" applyBorder="1" applyAlignment="1">
      <alignment horizontal="center" vertical="top"/>
    </xf>
    <xf numFmtId="0" fontId="16" fillId="0" borderId="7" xfId="0" applyFont="1" applyBorder="1" applyAlignment="1">
      <alignment horizontal="left"/>
    </xf>
    <xf numFmtId="4" fontId="16" fillId="0" borderId="7" xfId="0" applyNumberFormat="1" applyFont="1" applyBorder="1" applyAlignment="1">
      <alignment horizontal="right"/>
    </xf>
    <xf numFmtId="0" fontId="16" fillId="0" borderId="9" xfId="0" applyFont="1" applyBorder="1" applyAlignment="1">
      <alignment horizontal="center" vertical="top"/>
    </xf>
    <xf numFmtId="0" fontId="16" fillId="0" borderId="9" xfId="0" applyFont="1" applyBorder="1" applyAlignment="1">
      <alignment horizontal="left" vertical="top" wrapText="1"/>
    </xf>
    <xf numFmtId="0" fontId="16" fillId="0" borderId="9" xfId="0" applyFont="1" applyBorder="1"/>
    <xf numFmtId="0" fontId="12" fillId="0" borderId="9" xfId="0" applyFont="1" applyBorder="1"/>
    <xf numFmtId="2" fontId="12" fillId="0" borderId="9" xfId="0" applyNumberFormat="1" applyFont="1" applyBorder="1"/>
    <xf numFmtId="4" fontId="16" fillId="0" borderId="9" xfId="0" applyNumberFormat="1" applyFont="1" applyBorder="1" applyAlignment="1">
      <alignment horizontal="right"/>
    </xf>
    <xf numFmtId="0" fontId="16" fillId="0" borderId="10" xfId="0" applyFont="1" applyBorder="1"/>
    <xf numFmtId="0" fontId="16" fillId="0" borderId="10" xfId="0" applyFont="1" applyBorder="1" applyAlignment="1">
      <alignment horizontal="right"/>
    </xf>
    <xf numFmtId="4" fontId="16" fillId="0" borderId="10" xfId="0" applyNumberFormat="1" applyFont="1" applyBorder="1" applyAlignment="1">
      <alignment horizontal="right"/>
    </xf>
    <xf numFmtId="0" fontId="16" fillId="0" borderId="11" xfId="0" applyFont="1" applyBorder="1" applyAlignment="1">
      <alignment horizontal="center"/>
    </xf>
    <xf numFmtId="0" fontId="16" fillId="0" borderId="11" xfId="0" applyFont="1" applyBorder="1" applyAlignment="1">
      <alignment horizontal="left"/>
    </xf>
    <xf numFmtId="0" fontId="16" fillId="0" borderId="11" xfId="0" applyFont="1" applyBorder="1"/>
    <xf numFmtId="2" fontId="12" fillId="0" borderId="11" xfId="0" applyNumberFormat="1" applyFont="1" applyBorder="1"/>
    <xf numFmtId="4" fontId="16" fillId="0" borderId="11" xfId="0" applyNumberFormat="1" applyFont="1" applyBorder="1" applyAlignment="1">
      <alignment horizontal="right"/>
    </xf>
    <xf numFmtId="4" fontId="18" fillId="0" borderId="0" xfId="0" applyNumberFormat="1" applyFont="1"/>
    <xf numFmtId="0" fontId="19" fillId="0" borderId="0" xfId="0" applyFont="1"/>
    <xf numFmtId="0" fontId="16" fillId="0" borderId="0" xfId="0" applyFont="1"/>
    <xf numFmtId="4" fontId="12" fillId="0" borderId="12" xfId="0" applyNumberFormat="1" applyFont="1" applyBorder="1" applyAlignment="1">
      <alignment horizontal="center"/>
    </xf>
    <xf numFmtId="2" fontId="12" fillId="0" borderId="0" xfId="0" applyNumberFormat="1" applyFont="1" applyAlignment="1">
      <alignment horizontal="center"/>
    </xf>
    <xf numFmtId="0" fontId="20" fillId="0" borderId="0" xfId="0" applyFont="1"/>
    <xf numFmtId="0" fontId="20" fillId="0" borderId="0" xfId="0" applyFont="1" applyAlignment="1">
      <alignment horizontal="center"/>
    </xf>
    <xf numFmtId="0" fontId="21" fillId="0" borderId="0" xfId="0" applyFont="1" applyAlignment="1">
      <alignment horizontal="center"/>
    </xf>
    <xf numFmtId="2" fontId="20" fillId="0" borderId="0" xfId="0" applyNumberFormat="1" applyFont="1"/>
    <xf numFmtId="2" fontId="23" fillId="0" borderId="0" xfId="0" applyNumberFormat="1" applyFont="1"/>
    <xf numFmtId="0" fontId="21" fillId="0" borderId="0" xfId="0" applyFont="1"/>
    <xf numFmtId="0" fontId="21" fillId="0" borderId="0" xfId="0" applyFont="1" applyAlignment="1">
      <alignment horizontal="center" vertical="center"/>
    </xf>
    <xf numFmtId="0" fontId="24" fillId="0" borderId="0" xfId="0" applyFont="1"/>
    <xf numFmtId="2" fontId="21" fillId="0" borderId="0" xfId="0" applyNumberFormat="1" applyFont="1"/>
    <xf numFmtId="164" fontId="9" fillId="0" borderId="13" xfId="0" applyNumberFormat="1" applyFont="1" applyBorder="1" applyAlignment="1">
      <alignment horizontal="right" vertical="center"/>
    </xf>
    <xf numFmtId="4" fontId="9" fillId="0" borderId="13" xfId="0" applyNumberFormat="1" applyFont="1" applyBorder="1" applyAlignment="1">
      <alignment horizontal="center" vertical="center"/>
    </xf>
    <xf numFmtId="0" fontId="8" fillId="0" borderId="13" xfId="0" applyFont="1" applyBorder="1"/>
    <xf numFmtId="4" fontId="9" fillId="0" borderId="13" xfId="0" applyNumberFormat="1" applyFont="1" applyBorder="1" applyAlignment="1">
      <alignment vertical="center"/>
    </xf>
    <xf numFmtId="164" fontId="9" fillId="0" borderId="14" xfId="0" applyNumberFormat="1" applyFont="1" applyBorder="1" applyAlignment="1">
      <alignment horizontal="right" vertical="center"/>
    </xf>
    <xf numFmtId="4" fontId="9" fillId="0" borderId="14" xfId="0" applyNumberFormat="1" applyFont="1" applyBorder="1" applyAlignment="1">
      <alignment horizontal="center" vertical="center"/>
    </xf>
    <xf numFmtId="0" fontId="8" fillId="0" borderId="14" xfId="0" applyFont="1" applyBorder="1"/>
    <xf numFmtId="4" fontId="9" fillId="0" borderId="14" xfId="0" applyNumberFormat="1" applyFont="1" applyBorder="1" applyAlignment="1">
      <alignment vertical="center"/>
    </xf>
    <xf numFmtId="4" fontId="9" fillId="2" borderId="14" xfId="0" applyNumberFormat="1" applyFont="1" applyFill="1" applyBorder="1" applyAlignment="1">
      <alignment vertical="center"/>
    </xf>
    <xf numFmtId="0" fontId="25" fillId="0" borderId="0" xfId="0" applyFont="1"/>
    <xf numFmtId="0" fontId="30" fillId="0" borderId="0" xfId="0" applyFont="1" applyAlignment="1">
      <alignment vertical="center"/>
    </xf>
    <xf numFmtId="0" fontId="31" fillId="0" borderId="0" xfId="0" applyFont="1" applyAlignment="1">
      <alignment vertical="center"/>
    </xf>
    <xf numFmtId="0" fontId="31" fillId="0" borderId="0" xfId="0" applyFont="1"/>
    <xf numFmtId="0" fontId="32" fillId="0" borderId="1" xfId="0" applyFont="1" applyBorder="1" applyAlignment="1">
      <alignment horizontal="center" vertical="center"/>
    </xf>
    <xf numFmtId="0" fontId="31" fillId="0" borderId="1" xfId="0" applyFont="1" applyBorder="1" applyAlignment="1">
      <alignment wrapText="1"/>
    </xf>
    <xf numFmtId="0" fontId="31" fillId="0" borderId="1" xfId="0" applyFont="1" applyBorder="1"/>
    <xf numFmtId="0" fontId="31" fillId="2" borderId="1" xfId="0" applyFont="1" applyFill="1" applyBorder="1" applyAlignment="1">
      <alignment horizontal="right" vertical="center" wrapText="1"/>
    </xf>
    <xf numFmtId="0" fontId="31" fillId="2" borderId="1" xfId="0" applyFont="1" applyFill="1" applyBorder="1" applyAlignment="1">
      <alignment horizontal="right" vertical="center"/>
    </xf>
    <xf numFmtId="0" fontId="31" fillId="0" borderId="1" xfId="0" applyFont="1" applyBorder="1" applyAlignment="1">
      <alignment horizontal="right" vertical="center" wrapText="1"/>
    </xf>
    <xf numFmtId="0" fontId="31" fillId="0" borderId="1" xfId="0" applyFont="1" applyBorder="1" applyAlignment="1">
      <alignment horizontal="right" vertical="center"/>
    </xf>
    <xf numFmtId="4" fontId="31" fillId="0" borderId="1" xfId="0" applyNumberFormat="1" applyFont="1" applyBorder="1" applyAlignment="1">
      <alignment horizontal="right" vertical="center" wrapText="1"/>
    </xf>
    <xf numFmtId="4" fontId="31" fillId="0" borderId="1" xfId="0" applyNumberFormat="1" applyFont="1" applyBorder="1" applyAlignment="1">
      <alignment horizontal="right" vertical="center"/>
    </xf>
    <xf numFmtId="4" fontId="33" fillId="0" borderId="1" xfId="0" applyNumberFormat="1" applyFont="1" applyBorder="1" applyAlignment="1">
      <alignment horizontal="right" vertical="center"/>
    </xf>
    <xf numFmtId="4" fontId="31" fillId="2" borderId="1" xfId="0" applyNumberFormat="1" applyFont="1" applyFill="1" applyBorder="1" applyAlignment="1">
      <alignment horizontal="right" vertical="center"/>
    </xf>
    <xf numFmtId="4" fontId="33" fillId="2" borderId="1" xfId="0" applyNumberFormat="1" applyFont="1" applyFill="1" applyBorder="1" applyAlignment="1">
      <alignment horizontal="right" vertical="center"/>
    </xf>
    <xf numFmtId="4" fontId="33" fillId="0" borderId="1" xfId="0" applyNumberFormat="1" applyFont="1" applyBorder="1"/>
    <xf numFmtId="0" fontId="31" fillId="0" borderId="0" xfId="0" applyFont="1" applyAlignment="1">
      <alignment horizontal="left" vertical="center"/>
    </xf>
    <xf numFmtId="0" fontId="34" fillId="0" borderId="0" xfId="0" applyFont="1" applyAlignment="1">
      <alignment horizontal="center" vertical="center"/>
    </xf>
    <xf numFmtId="0" fontId="31" fillId="0" borderId="0" xfId="0" applyFont="1" applyAlignment="1">
      <alignment horizontal="center" vertical="center"/>
    </xf>
    <xf numFmtId="0" fontId="33" fillId="0" borderId="13" xfId="0" applyFont="1" applyBorder="1" applyAlignment="1">
      <alignment horizontal="left"/>
    </xf>
    <xf numFmtId="0" fontId="31" fillId="0" borderId="13" xfId="0" applyFont="1" applyBorder="1" applyAlignment="1">
      <alignment horizontal="center" vertical="center"/>
    </xf>
    <xf numFmtId="0" fontId="31" fillId="0" borderId="13" xfId="0" applyFont="1" applyBorder="1" applyAlignment="1">
      <alignment horizontal="center"/>
    </xf>
    <xf numFmtId="4" fontId="33" fillId="0" borderId="13" xfId="0" applyNumberFormat="1" applyFont="1" applyBorder="1" applyAlignment="1">
      <alignment horizontal="right"/>
    </xf>
    <xf numFmtId="0" fontId="31" fillId="0" borderId="0" xfId="0" applyFont="1" applyAlignment="1">
      <alignment horizontal="left" vertical="center" wrapText="1"/>
    </xf>
    <xf numFmtId="0" fontId="28" fillId="0" borderId="0" xfId="0" applyFont="1"/>
    <xf numFmtId="0" fontId="29" fillId="0" borderId="1" xfId="0" applyFont="1" applyBorder="1" applyAlignment="1">
      <alignment horizontal="center" vertical="center"/>
    </xf>
    <xf numFmtId="0" fontId="28" fillId="0" borderId="1" xfId="0" applyFont="1" applyBorder="1" applyAlignment="1">
      <alignment horizontal="center" vertical="center"/>
    </xf>
    <xf numFmtId="0" fontId="28" fillId="0" borderId="1" xfId="0" applyFont="1" applyBorder="1" applyAlignment="1">
      <alignment wrapText="1"/>
    </xf>
    <xf numFmtId="0" fontId="29" fillId="2" borderId="15" xfId="0" applyFont="1" applyFill="1" applyBorder="1" applyAlignment="1">
      <alignment vertical="center" wrapText="1"/>
    </xf>
    <xf numFmtId="0" fontId="33" fillId="0" borderId="1" xfId="0" applyFont="1" applyBorder="1" applyAlignment="1">
      <alignment horizontal="center" vertical="center" wrapText="1"/>
    </xf>
    <xf numFmtId="0" fontId="33" fillId="0" borderId="1" xfId="0" applyFont="1" applyBorder="1" applyAlignment="1">
      <alignment horizontal="center" vertical="center"/>
    </xf>
    <xf numFmtId="0" fontId="33" fillId="2" borderId="1" xfId="0" applyFont="1" applyFill="1" applyBorder="1" applyAlignment="1">
      <alignment horizontal="center" vertical="center"/>
    </xf>
    <xf numFmtId="0" fontId="33" fillId="2" borderId="1" xfId="0" applyFont="1" applyFill="1" applyBorder="1" applyAlignment="1">
      <alignment vertical="center"/>
    </xf>
    <xf numFmtId="0" fontId="31" fillId="0" borderId="1" xfId="0" applyFont="1" applyBorder="1" applyAlignment="1">
      <alignment vertical="center"/>
    </xf>
    <xf numFmtId="0" fontId="34" fillId="0" borderId="1" xfId="0" applyFont="1" applyBorder="1" applyAlignment="1">
      <alignment vertical="center"/>
    </xf>
    <xf numFmtId="0" fontId="31" fillId="2" borderId="1" xfId="0" applyFont="1" applyFill="1" applyBorder="1" applyAlignment="1">
      <alignment horizontal="center" vertical="center"/>
    </xf>
    <xf numFmtId="0" fontId="31" fillId="2" borderId="1" xfId="0" applyFont="1" applyFill="1" applyBorder="1" applyAlignment="1">
      <alignment vertical="center"/>
    </xf>
    <xf numFmtId="0" fontId="35" fillId="2" borderId="1" xfId="0" applyFont="1" applyFill="1" applyBorder="1" applyAlignment="1">
      <alignment horizontal="center" vertical="center"/>
    </xf>
    <xf numFmtId="0" fontId="31" fillId="0" borderId="1" xfId="0" applyFont="1" applyBorder="1" applyAlignment="1">
      <alignment horizontal="center"/>
    </xf>
    <xf numFmtId="0" fontId="31" fillId="0" borderId="1" xfId="0" applyFont="1" applyBorder="1" applyAlignment="1">
      <alignment horizontal="left" vertical="center"/>
    </xf>
    <xf numFmtId="0" fontId="35" fillId="0" borderId="1" xfId="0" applyFont="1" applyBorder="1" applyAlignment="1">
      <alignment horizontal="center" vertical="center"/>
    </xf>
    <xf numFmtId="0" fontId="31" fillId="0" borderId="1" xfId="0" applyFont="1" applyBorder="1" applyAlignment="1">
      <alignment horizontal="center" vertical="center"/>
    </xf>
    <xf numFmtId="0" fontId="35" fillId="2" borderId="1" xfId="0" applyFont="1" applyFill="1" applyBorder="1" applyAlignment="1">
      <alignment vertical="center"/>
    </xf>
    <xf numFmtId="0" fontId="35" fillId="0" borderId="1" xfId="0" applyFont="1" applyBorder="1" applyAlignment="1">
      <alignment vertical="center"/>
    </xf>
    <xf numFmtId="1" fontId="35" fillId="0" borderId="1" xfId="0" applyNumberFormat="1" applyFont="1" applyBorder="1" applyAlignment="1">
      <alignment vertical="center" wrapText="1"/>
    </xf>
    <xf numFmtId="0" fontId="35" fillId="0" borderId="1" xfId="0" applyFont="1" applyBorder="1" applyAlignment="1">
      <alignment vertical="center" wrapText="1"/>
    </xf>
    <xf numFmtId="0" fontId="26" fillId="0" borderId="1" xfId="0" applyFont="1" applyBorder="1" applyAlignment="1">
      <alignment horizontal="center" vertical="center"/>
    </xf>
    <xf numFmtId="0" fontId="31" fillId="2" borderId="1" xfId="0" applyFont="1" applyFill="1" applyBorder="1" applyAlignment="1">
      <alignment horizontal="center"/>
    </xf>
    <xf numFmtId="0" fontId="29" fillId="0" borderId="1" xfId="0" applyFont="1" applyBorder="1" applyAlignment="1">
      <alignment horizontal="center" vertical="center" wrapText="1"/>
    </xf>
    <xf numFmtId="4" fontId="28" fillId="2" borderId="1" xfId="0" applyNumberFormat="1" applyFont="1" applyFill="1" applyBorder="1" applyAlignment="1">
      <alignment horizontal="right" vertical="center"/>
    </xf>
    <xf numFmtId="4" fontId="28" fillId="0" borderId="1" xfId="0" applyNumberFormat="1" applyFont="1" applyBorder="1" applyAlignment="1">
      <alignment horizontal="right" vertical="center"/>
    </xf>
    <xf numFmtId="4" fontId="28" fillId="3" borderId="1" xfId="0" applyNumberFormat="1" applyFont="1" applyFill="1" applyBorder="1" applyAlignment="1">
      <alignment horizontal="right" vertical="center"/>
    </xf>
    <xf numFmtId="4" fontId="29" fillId="2" borderId="15" xfId="0" applyNumberFormat="1" applyFont="1" applyFill="1" applyBorder="1" applyAlignment="1">
      <alignment horizontal="right" vertical="center"/>
    </xf>
    <xf numFmtId="0" fontId="31" fillId="0" borderId="13" xfId="0" applyFont="1" applyBorder="1" applyAlignment="1" applyProtection="1">
      <alignment horizontal="center" vertical="center"/>
      <protection locked="0"/>
    </xf>
    <xf numFmtId="0" fontId="33" fillId="0" borderId="1" xfId="0" applyFont="1" applyBorder="1" applyAlignment="1" applyProtection="1">
      <alignment horizontal="right" vertical="center" wrapText="1"/>
      <protection locked="0"/>
    </xf>
    <xf numFmtId="4" fontId="31" fillId="2" borderId="1" xfId="0" applyNumberFormat="1" applyFont="1" applyFill="1" applyBorder="1" applyAlignment="1" applyProtection="1">
      <alignment horizontal="right" vertical="center" wrapText="1"/>
      <protection locked="0"/>
    </xf>
    <xf numFmtId="4" fontId="31" fillId="0" borderId="1" xfId="0" applyNumberFormat="1" applyFont="1" applyBorder="1" applyAlignment="1" applyProtection="1">
      <alignment horizontal="right" vertical="center" wrapText="1"/>
      <protection locked="0"/>
    </xf>
    <xf numFmtId="0" fontId="31" fillId="2" borderId="1" xfId="0" applyFont="1" applyFill="1" applyBorder="1" applyAlignment="1" applyProtection="1">
      <alignment horizontal="right" vertical="center" wrapText="1"/>
      <protection locked="0"/>
    </xf>
    <xf numFmtId="0" fontId="31" fillId="0" borderId="1" xfId="0" applyFont="1" applyBorder="1" applyAlignment="1" applyProtection="1">
      <alignment horizontal="right" vertical="center"/>
      <protection locked="0"/>
    </xf>
    <xf numFmtId="0" fontId="31" fillId="2" borderId="1" xfId="0" applyFont="1" applyFill="1" applyBorder="1" applyAlignment="1" applyProtection="1">
      <alignment horizontal="right" vertical="center"/>
      <protection locked="0"/>
    </xf>
    <xf numFmtId="4" fontId="31" fillId="0" borderId="1" xfId="0" applyNumberFormat="1" applyFont="1" applyBorder="1" applyAlignment="1" applyProtection="1">
      <alignment horizontal="right" vertical="center"/>
      <protection locked="0"/>
    </xf>
    <xf numFmtId="0" fontId="31" fillId="0" borderId="1" xfId="0" applyFont="1" applyBorder="1" applyProtection="1">
      <protection locked="0"/>
    </xf>
    <xf numFmtId="0" fontId="9" fillId="0" borderId="0" xfId="0" applyFont="1" applyAlignment="1">
      <alignment horizontal="left" vertical="center"/>
    </xf>
    <xf numFmtId="0" fontId="9" fillId="0" borderId="13" xfId="0" applyFont="1" applyBorder="1" applyAlignment="1">
      <alignment horizontal="left" vertical="center"/>
    </xf>
    <xf numFmtId="0" fontId="9" fillId="0" borderId="14" xfId="0" applyFont="1" applyBorder="1" applyAlignment="1">
      <alignment horizontal="left" vertical="center"/>
    </xf>
    <xf numFmtId="0" fontId="9" fillId="0" borderId="0" xfId="0" applyFont="1" applyAlignment="1">
      <alignment horizontal="center" vertical="center" wrapText="1"/>
    </xf>
    <xf numFmtId="0" fontId="9" fillId="0" borderId="1" xfId="0" applyFont="1" applyBorder="1" applyAlignment="1">
      <alignment horizontal="left" vertical="center" wrapText="1"/>
    </xf>
    <xf numFmtId="0" fontId="8" fillId="0" borderId="1" xfId="0" applyFont="1" applyBorder="1" applyAlignment="1">
      <alignment horizontal="left" vertical="center" wrapText="1"/>
    </xf>
    <xf numFmtId="0" fontId="9" fillId="0" borderId="5" xfId="0" applyFont="1" applyBorder="1" applyAlignment="1">
      <alignment horizontal="right" vertical="center" wrapText="1"/>
    </xf>
    <xf numFmtId="0" fontId="9" fillId="0" borderId="1" xfId="0" applyFont="1" applyBorder="1" applyAlignment="1">
      <alignment horizontal="right" vertical="center" wrapText="1"/>
    </xf>
    <xf numFmtId="0" fontId="12" fillId="0" borderId="1" xfId="0" applyFont="1" applyBorder="1" applyAlignment="1">
      <alignment horizontal="left" vertical="center" wrapText="1"/>
    </xf>
    <xf numFmtId="0" fontId="16" fillId="0" borderId="1" xfId="0" applyFont="1" applyBorder="1" applyAlignment="1">
      <alignment horizontal="left" vertical="center" wrapText="1"/>
    </xf>
    <xf numFmtId="0" fontId="8" fillId="0" borderId="1" xfId="0" applyFont="1" applyBorder="1" applyAlignment="1">
      <alignment vertical="center" wrapText="1"/>
    </xf>
    <xf numFmtId="0" fontId="9" fillId="0" borderId="1" xfId="0" applyFont="1" applyBorder="1" applyAlignment="1">
      <alignment vertical="center"/>
    </xf>
    <xf numFmtId="0" fontId="9" fillId="0" borderId="6" xfId="0" applyFont="1" applyBorder="1" applyAlignment="1">
      <alignment vertical="center"/>
    </xf>
    <xf numFmtId="0" fontId="9" fillId="0" borderId="1" xfId="0" applyFont="1" applyBorder="1" applyAlignment="1">
      <alignment vertical="center" wrapText="1"/>
    </xf>
    <xf numFmtId="0" fontId="9" fillId="0" borderId="6" xfId="0" applyFont="1" applyBorder="1" applyAlignment="1">
      <alignment vertical="center" wrapText="1"/>
    </xf>
    <xf numFmtId="0" fontId="5" fillId="0" borderId="0" xfId="0" applyFont="1" applyAlignment="1">
      <alignment horizontal="center"/>
    </xf>
    <xf numFmtId="0" fontId="14" fillId="0" borderId="0" xfId="0" applyFont="1" applyAlignment="1">
      <alignment horizontal="center" vertical="center" wrapText="1"/>
    </xf>
    <xf numFmtId="0" fontId="15" fillId="0" borderId="0" xfId="0" applyFont="1" applyAlignment="1">
      <alignment horizontal="center" vertical="center"/>
    </xf>
    <xf numFmtId="0" fontId="6" fillId="0" borderId="0" xfId="0" applyFont="1" applyAlignment="1">
      <alignment horizontal="center"/>
    </xf>
    <xf numFmtId="0" fontId="7" fillId="0" borderId="3" xfId="0" applyFont="1" applyBorder="1" applyAlignment="1">
      <alignment horizontal="center"/>
    </xf>
    <xf numFmtId="0" fontId="9" fillId="0" borderId="5" xfId="0" applyFont="1" applyBorder="1" applyAlignment="1">
      <alignment horizontal="center" wrapText="1"/>
    </xf>
    <xf numFmtId="0" fontId="9" fillId="0" borderId="1" xfId="0" applyFont="1" applyBorder="1" applyAlignment="1">
      <alignment horizontal="center" wrapText="1"/>
    </xf>
    <xf numFmtId="0" fontId="9" fillId="0" borderId="6" xfId="0" applyFont="1" applyBorder="1" applyAlignment="1">
      <alignment horizontal="center" wrapText="1"/>
    </xf>
    <xf numFmtId="0" fontId="9" fillId="0" borderId="1" xfId="0" applyFont="1" applyBorder="1"/>
    <xf numFmtId="0" fontId="9" fillId="0" borderId="6" xfId="0" applyFont="1" applyBorder="1"/>
    <xf numFmtId="0" fontId="6" fillId="0" borderId="0" xfId="0" applyFont="1" applyAlignment="1">
      <alignment horizontal="center" vertical="center" wrapText="1"/>
    </xf>
    <xf numFmtId="0" fontId="6" fillId="0" borderId="0" xfId="0" applyFont="1" applyAlignment="1">
      <alignment horizontal="center" vertical="center"/>
    </xf>
    <xf numFmtId="0" fontId="9" fillId="0" borderId="0" xfId="0" applyFont="1" applyAlignment="1">
      <alignment horizontal="right" vertical="center" wrapText="1"/>
    </xf>
    <xf numFmtId="2" fontId="16" fillId="0" borderId="7" xfId="0" applyNumberFormat="1" applyFont="1" applyBorder="1" applyAlignment="1">
      <alignment horizontal="right"/>
    </xf>
    <xf numFmtId="0" fontId="19" fillId="0" borderId="0" xfId="0" applyFont="1" applyAlignment="1">
      <alignment horizontal="center"/>
    </xf>
    <xf numFmtId="0" fontId="19" fillId="0" borderId="0" xfId="0" applyFont="1" applyAlignment="1">
      <alignment horizontal="center" vertical="center" wrapText="1"/>
    </xf>
    <xf numFmtId="0" fontId="12" fillId="0" borderId="0" xfId="0" applyFont="1" applyAlignment="1">
      <alignment horizontal="center" vertical="center"/>
    </xf>
    <xf numFmtId="4" fontId="12" fillId="0" borderId="0" xfId="0" applyNumberFormat="1" applyFont="1" applyAlignment="1">
      <alignment horizontal="right" vertical="center"/>
    </xf>
    <xf numFmtId="0" fontId="12" fillId="0" borderId="0" xfId="0" applyFont="1" applyAlignment="1">
      <alignment horizontal="left" vertical="center"/>
    </xf>
    <xf numFmtId="0" fontId="17" fillId="0" borderId="0" xfId="0" applyFont="1" applyAlignment="1">
      <alignment horizontal="center"/>
    </xf>
    <xf numFmtId="0" fontId="22" fillId="0" borderId="8" xfId="0" applyFont="1" applyBorder="1" applyAlignment="1">
      <alignment horizontal="center" vertical="top" wrapText="1"/>
    </xf>
    <xf numFmtId="0" fontId="16" fillId="0" borderId="7" xfId="0" applyFont="1" applyBorder="1" applyAlignment="1">
      <alignment horizontal="right" vertical="top" wrapText="1"/>
    </xf>
    <xf numFmtId="0" fontId="18" fillId="0" borderId="0" xfId="0" applyFont="1" applyAlignment="1">
      <alignment horizontal="left"/>
    </xf>
    <xf numFmtId="0" fontId="19" fillId="0" borderId="0" xfId="0" applyFont="1" applyAlignment="1">
      <alignment horizontal="center" vertical="top" wrapText="1"/>
    </xf>
    <xf numFmtId="0" fontId="16" fillId="0" borderId="7" xfId="0" applyFont="1" applyBorder="1" applyAlignment="1">
      <alignment horizontal="right"/>
    </xf>
    <xf numFmtId="0" fontId="36" fillId="0" borderId="0" xfId="0" applyFont="1" applyAlignment="1">
      <alignment horizontal="center" vertical="center"/>
    </xf>
    <xf numFmtId="0" fontId="32" fillId="0" borderId="0" xfId="0" applyFont="1" applyAlignment="1">
      <alignment horizontal="center" vertical="center"/>
    </xf>
    <xf numFmtId="0" fontId="33" fillId="0" borderId="13" xfId="0" applyFont="1" applyBorder="1" applyAlignment="1">
      <alignment horizontal="center" vertical="center" wrapText="1"/>
    </xf>
    <xf numFmtId="0" fontId="33" fillId="0" borderId="1" xfId="0" applyFont="1" applyBorder="1" applyAlignment="1">
      <alignment vertical="center"/>
    </xf>
  </cellXfs>
  <cellStyles count="2">
    <cellStyle name="Currency 2" xfId="1" xr:uid="{82DDC13B-4ABE-4F12-800C-19874E51EDD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481EEC-00C6-4523-AB30-96DC32EEFC89}">
  <sheetPr>
    <tabColor theme="9" tint="0.59999389629810485"/>
    <pageSetUpPr fitToPage="1"/>
  </sheetPr>
  <dimension ref="A1:L69"/>
  <sheetViews>
    <sheetView tabSelected="1" view="pageBreakPreview" zoomScale="85" zoomScaleNormal="85" zoomScaleSheetLayoutView="85" workbookViewId="0">
      <selection activeCell="G7" sqref="G7"/>
    </sheetView>
  </sheetViews>
  <sheetFormatPr defaultRowHeight="15.75"/>
  <cols>
    <col min="1" max="1" width="10.42578125" style="1" customWidth="1"/>
    <col min="2" max="3" width="13.28515625" style="1" customWidth="1"/>
    <col min="4" max="4" width="45.7109375" style="1" customWidth="1"/>
    <col min="5" max="5" width="11.85546875" style="2" customWidth="1"/>
    <col min="6" max="6" width="11" style="2" customWidth="1"/>
    <col min="7" max="7" width="14.7109375" style="1" customWidth="1"/>
    <col min="8" max="8" width="19" style="1" customWidth="1"/>
    <col min="9" max="16384" width="9.140625" style="1"/>
  </cols>
  <sheetData>
    <row r="1" spans="1:8" ht="20.100000000000001" customHeight="1">
      <c r="A1" s="212" t="s">
        <v>45</v>
      </c>
      <c r="B1" s="212"/>
      <c r="C1" s="212"/>
      <c r="D1" s="212"/>
      <c r="E1" s="212"/>
      <c r="F1" s="212"/>
      <c r="G1" s="212"/>
      <c r="H1" s="212"/>
    </row>
    <row r="2" spans="1:8" ht="99.95" customHeight="1">
      <c r="A2" s="213" t="s">
        <v>276</v>
      </c>
      <c r="B2" s="214"/>
      <c r="C2" s="214"/>
      <c r="D2" s="214"/>
      <c r="E2" s="214"/>
      <c r="F2" s="214"/>
      <c r="G2" s="214"/>
      <c r="H2" s="214"/>
    </row>
    <row r="3" spans="1:8" ht="20.100000000000001" customHeight="1" thickBot="1">
      <c r="A3" s="215"/>
      <c r="B3" s="215"/>
      <c r="C3" s="215"/>
      <c r="D3" s="215"/>
      <c r="E3" s="215"/>
      <c r="F3" s="215"/>
      <c r="G3" s="215"/>
      <c r="H3" s="215"/>
    </row>
    <row r="4" spans="1:8" ht="30" customHeight="1">
      <c r="A4" s="17" t="s">
        <v>17</v>
      </c>
      <c r="B4" s="216" t="s">
        <v>18</v>
      </c>
      <c r="C4" s="216"/>
      <c r="D4" s="216"/>
      <c r="E4" s="19" t="s">
        <v>19</v>
      </c>
      <c r="F4" s="18" t="s">
        <v>20</v>
      </c>
      <c r="G4" s="19" t="s">
        <v>21</v>
      </c>
      <c r="H4" s="20" t="s">
        <v>22</v>
      </c>
    </row>
    <row r="5" spans="1:8" ht="5.0999999999999996" customHeight="1">
      <c r="A5" s="217"/>
      <c r="B5" s="218"/>
      <c r="C5" s="218"/>
      <c r="D5" s="218"/>
      <c r="E5" s="218"/>
      <c r="F5" s="218"/>
      <c r="G5" s="218"/>
      <c r="H5" s="219"/>
    </row>
    <row r="6" spans="1:8" s="3" customFormat="1" ht="23.25" customHeight="1">
      <c r="A6" s="21" t="s">
        <v>0</v>
      </c>
      <c r="B6" s="220" t="s">
        <v>26</v>
      </c>
      <c r="C6" s="220"/>
      <c r="D6" s="220"/>
      <c r="E6" s="220"/>
      <c r="F6" s="220"/>
      <c r="G6" s="220"/>
      <c r="H6" s="221"/>
    </row>
    <row r="7" spans="1:8" ht="23.25" customHeight="1">
      <c r="A7" s="25" t="s">
        <v>1</v>
      </c>
      <c r="B7" s="210" t="s">
        <v>36</v>
      </c>
      <c r="C7" s="207"/>
      <c r="D7" s="207"/>
      <c r="E7" s="11" t="s">
        <v>15</v>
      </c>
      <c r="F7" s="12">
        <v>1040.19</v>
      </c>
      <c r="G7" s="13"/>
      <c r="H7" s="23">
        <f>F7*G7</f>
        <v>0</v>
      </c>
    </row>
    <row r="8" spans="1:8" ht="23.25" customHeight="1">
      <c r="A8" s="29" t="s">
        <v>2</v>
      </c>
      <c r="B8" s="201" t="s">
        <v>37</v>
      </c>
      <c r="C8" s="202"/>
      <c r="D8" s="202"/>
      <c r="E8" s="14" t="s">
        <v>23</v>
      </c>
      <c r="F8" s="15">
        <v>1</v>
      </c>
      <c r="G8" s="16"/>
      <c r="H8" s="23">
        <f>F8*G8</f>
        <v>0</v>
      </c>
    </row>
    <row r="9" spans="1:8" ht="23.25" customHeight="1">
      <c r="A9" s="29" t="s">
        <v>3</v>
      </c>
      <c r="B9" s="201" t="s">
        <v>47</v>
      </c>
      <c r="C9" s="201"/>
      <c r="D9" s="201"/>
      <c r="E9" s="11" t="s">
        <v>15</v>
      </c>
      <c r="F9" s="12">
        <v>79.67</v>
      </c>
      <c r="G9" s="16"/>
      <c r="H9" s="23">
        <f t="shared" ref="H9:H14" si="0">F9*G9</f>
        <v>0</v>
      </c>
    </row>
    <row r="10" spans="1:8" ht="23.25" customHeight="1">
      <c r="A10" s="29" t="s">
        <v>46</v>
      </c>
      <c r="B10" s="201" t="s">
        <v>51</v>
      </c>
      <c r="C10" s="201"/>
      <c r="D10" s="201"/>
      <c r="E10" s="11" t="s">
        <v>15</v>
      </c>
      <c r="F10" s="12">
        <v>584.91999999999996</v>
      </c>
      <c r="G10" s="16"/>
      <c r="H10" s="23">
        <f t="shared" si="0"/>
        <v>0</v>
      </c>
    </row>
    <row r="11" spans="1:8" ht="23.25" customHeight="1">
      <c r="A11" s="29" t="s">
        <v>48</v>
      </c>
      <c r="B11" s="201" t="s">
        <v>52</v>
      </c>
      <c r="C11" s="201"/>
      <c r="D11" s="201"/>
      <c r="E11" s="11" t="s">
        <v>15</v>
      </c>
      <c r="F11" s="12">
        <v>226.71</v>
      </c>
      <c r="G11" s="16"/>
      <c r="H11" s="23">
        <f>F11*G11</f>
        <v>0</v>
      </c>
    </row>
    <row r="12" spans="1:8" ht="23.25" customHeight="1">
      <c r="A12" s="29" t="s">
        <v>49</v>
      </c>
      <c r="B12" s="201" t="s">
        <v>53</v>
      </c>
      <c r="C12" s="201"/>
      <c r="D12" s="201"/>
      <c r="E12" s="11" t="s">
        <v>15</v>
      </c>
      <c r="F12" s="12">
        <v>10</v>
      </c>
      <c r="G12" s="16"/>
      <c r="H12" s="23">
        <f>F12*G12</f>
        <v>0</v>
      </c>
    </row>
    <row r="13" spans="1:8" ht="23.25" customHeight="1">
      <c r="A13" s="29" t="s">
        <v>50</v>
      </c>
      <c r="B13" s="201" t="s">
        <v>280</v>
      </c>
      <c r="C13" s="201"/>
      <c r="D13" s="201"/>
      <c r="E13" s="11" t="s">
        <v>4</v>
      </c>
      <c r="F13" s="12">
        <v>116.42</v>
      </c>
      <c r="G13" s="16"/>
      <c r="H13" s="23">
        <f>F13*G13</f>
        <v>0</v>
      </c>
    </row>
    <row r="14" spans="1:8" ht="23.25" customHeight="1">
      <c r="A14" s="29" t="s">
        <v>54</v>
      </c>
      <c r="B14" s="201" t="s">
        <v>55</v>
      </c>
      <c r="C14" s="201"/>
      <c r="D14" s="201"/>
      <c r="E14" s="11" t="s">
        <v>4</v>
      </c>
      <c r="F14" s="12">
        <v>265.14999999999998</v>
      </c>
      <c r="G14" s="16"/>
      <c r="H14" s="23">
        <f t="shared" si="0"/>
        <v>0</v>
      </c>
    </row>
    <row r="15" spans="1:8" ht="23.25" customHeight="1">
      <c r="A15" s="29" t="s">
        <v>60</v>
      </c>
      <c r="B15" s="201" t="s">
        <v>96</v>
      </c>
      <c r="C15" s="201"/>
      <c r="D15" s="201"/>
      <c r="E15" s="11"/>
      <c r="F15" s="12"/>
      <c r="G15" s="16"/>
      <c r="H15" s="23"/>
    </row>
    <row r="16" spans="1:8" ht="23.25" customHeight="1">
      <c r="A16" s="35" t="s">
        <v>61</v>
      </c>
      <c r="B16" s="202" t="s">
        <v>94</v>
      </c>
      <c r="C16" s="202"/>
      <c r="D16" s="202"/>
      <c r="E16" s="11" t="s">
        <v>4</v>
      </c>
      <c r="F16" s="12">
        <v>21.6</v>
      </c>
      <c r="G16" s="16"/>
      <c r="H16" s="23">
        <f t="shared" ref="H16:H24" si="1">F16*G16</f>
        <v>0</v>
      </c>
    </row>
    <row r="17" spans="1:11" ht="23.25" customHeight="1">
      <c r="A17" s="35" t="s">
        <v>62</v>
      </c>
      <c r="B17" s="202" t="s">
        <v>102</v>
      </c>
      <c r="C17" s="202"/>
      <c r="D17" s="202"/>
      <c r="E17" s="11" t="s">
        <v>4</v>
      </c>
      <c r="F17" s="12">
        <v>0</v>
      </c>
      <c r="G17" s="16"/>
      <c r="H17" s="23">
        <f>F17*G17</f>
        <v>0</v>
      </c>
    </row>
    <row r="18" spans="1:11" ht="23.25" customHeight="1">
      <c r="A18" s="35" t="s">
        <v>101</v>
      </c>
      <c r="B18" s="202" t="s">
        <v>95</v>
      </c>
      <c r="C18" s="202"/>
      <c r="D18" s="202"/>
      <c r="E18" s="11" t="s">
        <v>4</v>
      </c>
      <c r="F18" s="12">
        <v>15.3</v>
      </c>
      <c r="G18" s="16"/>
      <c r="H18" s="23">
        <f t="shared" si="1"/>
        <v>0</v>
      </c>
    </row>
    <row r="19" spans="1:11" ht="23.25" customHeight="1">
      <c r="A19" s="29" t="s">
        <v>63</v>
      </c>
      <c r="B19" s="201" t="s">
        <v>56</v>
      </c>
      <c r="C19" s="202"/>
      <c r="D19" s="202"/>
      <c r="E19" s="31" t="s">
        <v>57</v>
      </c>
      <c r="F19" s="36">
        <v>3</v>
      </c>
      <c r="G19" s="37"/>
      <c r="H19" s="34">
        <f t="shared" si="1"/>
        <v>0</v>
      </c>
    </row>
    <row r="20" spans="1:11" ht="23.25" customHeight="1">
      <c r="A20" s="29" t="s">
        <v>64</v>
      </c>
      <c r="B20" s="201" t="s">
        <v>68</v>
      </c>
      <c r="C20" s="202"/>
      <c r="D20" s="202"/>
      <c r="E20" s="31" t="s">
        <v>57</v>
      </c>
      <c r="F20" s="36">
        <v>5</v>
      </c>
      <c r="G20" s="37"/>
      <c r="H20" s="34">
        <f>F20*G20</f>
        <v>0</v>
      </c>
    </row>
    <row r="21" spans="1:11" ht="23.25" customHeight="1">
      <c r="A21" s="29" t="s">
        <v>65</v>
      </c>
      <c r="B21" s="201" t="s">
        <v>58</v>
      </c>
      <c r="C21" s="202"/>
      <c r="D21" s="202"/>
      <c r="E21" s="14" t="s">
        <v>23</v>
      </c>
      <c r="F21" s="15">
        <v>1</v>
      </c>
      <c r="G21" s="16"/>
      <c r="H21" s="23">
        <f>F21*G21</f>
        <v>0</v>
      </c>
    </row>
    <row r="22" spans="1:11" s="27" customFormat="1" ht="23.25" customHeight="1">
      <c r="A22" s="25" t="s">
        <v>66</v>
      </c>
      <c r="B22" s="201" t="s">
        <v>97</v>
      </c>
      <c r="C22" s="202"/>
      <c r="D22" s="202"/>
      <c r="E22" s="31" t="s">
        <v>57</v>
      </c>
      <c r="F22" s="36">
        <v>10</v>
      </c>
      <c r="G22" s="13"/>
      <c r="H22" s="23">
        <f t="shared" si="1"/>
        <v>0</v>
      </c>
    </row>
    <row r="23" spans="1:11" ht="23.25" customHeight="1">
      <c r="A23" s="29" t="s">
        <v>67</v>
      </c>
      <c r="B23" s="201" t="s">
        <v>59</v>
      </c>
      <c r="C23" s="202"/>
      <c r="D23" s="202"/>
      <c r="E23" s="14" t="s">
        <v>23</v>
      </c>
      <c r="F23" s="15">
        <v>1</v>
      </c>
      <c r="G23" s="16"/>
      <c r="H23" s="23">
        <f>F23*G23</f>
        <v>0</v>
      </c>
    </row>
    <row r="24" spans="1:11" ht="23.25" customHeight="1">
      <c r="A24" s="29" t="s">
        <v>98</v>
      </c>
      <c r="B24" s="201" t="s">
        <v>99</v>
      </c>
      <c r="C24" s="202"/>
      <c r="D24" s="202"/>
      <c r="E24" s="14" t="s">
        <v>23</v>
      </c>
      <c r="F24" s="15">
        <v>1</v>
      </c>
      <c r="G24" s="16"/>
      <c r="H24" s="23">
        <f t="shared" si="1"/>
        <v>0</v>
      </c>
    </row>
    <row r="25" spans="1:11" s="4" customFormat="1" ht="23.25" customHeight="1">
      <c r="A25" s="203" t="s">
        <v>25</v>
      </c>
      <c r="B25" s="204"/>
      <c r="C25" s="204"/>
      <c r="D25" s="204"/>
      <c r="E25" s="204"/>
      <c r="F25" s="204"/>
      <c r="G25" s="204"/>
      <c r="H25" s="24">
        <f>SUM(H7:H24)</f>
        <v>0</v>
      </c>
    </row>
    <row r="26" spans="1:11" s="27" customFormat="1" ht="23.25" customHeight="1">
      <c r="A26" s="25" t="s">
        <v>5</v>
      </c>
      <c r="B26" s="210" t="s">
        <v>29</v>
      </c>
      <c r="C26" s="210"/>
      <c r="D26" s="210"/>
      <c r="E26" s="210"/>
      <c r="F26" s="210"/>
      <c r="G26" s="210"/>
      <c r="H26" s="211"/>
    </row>
    <row r="27" spans="1:11" s="27" customFormat="1" ht="23.25" customHeight="1">
      <c r="A27" s="25" t="s">
        <v>6</v>
      </c>
      <c r="B27" s="201" t="s">
        <v>100</v>
      </c>
      <c r="C27" s="202"/>
      <c r="D27" s="202"/>
      <c r="E27" s="11" t="s">
        <v>16</v>
      </c>
      <c r="F27" s="12">
        <v>274.56</v>
      </c>
      <c r="G27" s="13"/>
      <c r="H27" s="23">
        <f t="shared" ref="H27:H35" si="2">F27*G27</f>
        <v>0</v>
      </c>
    </row>
    <row r="28" spans="1:11" s="27" customFormat="1" ht="23.25" customHeight="1">
      <c r="A28" s="25" t="s">
        <v>24</v>
      </c>
      <c r="B28" s="201" t="s">
        <v>38</v>
      </c>
      <c r="C28" s="202"/>
      <c r="D28" s="202"/>
      <c r="E28" s="11" t="s">
        <v>16</v>
      </c>
      <c r="F28" s="12">
        <v>379.88</v>
      </c>
      <c r="G28" s="13"/>
      <c r="H28" s="23">
        <f t="shared" si="2"/>
        <v>0</v>
      </c>
    </row>
    <row r="29" spans="1:11" s="27" customFormat="1" ht="23.25" customHeight="1">
      <c r="A29" s="25" t="s">
        <v>7</v>
      </c>
      <c r="B29" s="201" t="s">
        <v>69</v>
      </c>
      <c r="C29" s="202"/>
      <c r="D29" s="202"/>
      <c r="E29" s="11" t="s">
        <v>15</v>
      </c>
      <c r="F29" s="12">
        <v>1258.7</v>
      </c>
      <c r="G29" s="13"/>
      <c r="H29" s="23">
        <f t="shared" si="2"/>
        <v>0</v>
      </c>
    </row>
    <row r="30" spans="1:11" s="27" customFormat="1" ht="23.25" customHeight="1">
      <c r="A30" s="25" t="s">
        <v>8</v>
      </c>
      <c r="B30" s="210" t="s">
        <v>281</v>
      </c>
      <c r="C30" s="207"/>
      <c r="D30" s="207"/>
      <c r="E30" s="11" t="s">
        <v>16</v>
      </c>
      <c r="F30" s="12">
        <v>246.21</v>
      </c>
      <c r="G30" s="13"/>
      <c r="H30" s="23">
        <f t="shared" si="2"/>
        <v>0</v>
      </c>
    </row>
    <row r="31" spans="1:11" s="27" customFormat="1" ht="23.25" customHeight="1">
      <c r="A31" s="25" t="s">
        <v>9</v>
      </c>
      <c r="B31" s="210" t="s">
        <v>282</v>
      </c>
      <c r="C31" s="207"/>
      <c r="D31" s="207"/>
      <c r="E31" s="11" t="s">
        <v>16</v>
      </c>
      <c r="F31" s="12">
        <v>4.51</v>
      </c>
      <c r="G31" s="13"/>
      <c r="H31" s="23">
        <f>F31*G31</f>
        <v>0</v>
      </c>
    </row>
    <row r="32" spans="1:11" s="27" customFormat="1" ht="23.25" customHeight="1">
      <c r="A32" s="25" t="s">
        <v>10</v>
      </c>
      <c r="B32" s="201" t="s">
        <v>283</v>
      </c>
      <c r="C32" s="202"/>
      <c r="D32" s="202"/>
      <c r="E32" s="11" t="s">
        <v>15</v>
      </c>
      <c r="F32" s="12">
        <v>1258.7</v>
      </c>
      <c r="G32" s="13"/>
      <c r="H32" s="23">
        <f t="shared" si="2"/>
        <v>0</v>
      </c>
      <c r="K32" s="28"/>
    </row>
    <row r="33" spans="1:12" s="27" customFormat="1" ht="23.25" customHeight="1">
      <c r="A33" s="25" t="s">
        <v>11</v>
      </c>
      <c r="B33" s="201" t="s">
        <v>284</v>
      </c>
      <c r="C33" s="202"/>
      <c r="D33" s="202"/>
      <c r="E33" s="11" t="s">
        <v>15</v>
      </c>
      <c r="F33" s="12">
        <v>121.51</v>
      </c>
      <c r="G33" s="13"/>
      <c r="H33" s="23">
        <f t="shared" si="2"/>
        <v>0</v>
      </c>
      <c r="K33" s="28"/>
      <c r="L33" s="28"/>
    </row>
    <row r="34" spans="1:12" s="27" customFormat="1" ht="23.25" customHeight="1">
      <c r="A34" s="25" t="s">
        <v>70</v>
      </c>
      <c r="B34" s="201" t="s">
        <v>285</v>
      </c>
      <c r="C34" s="202"/>
      <c r="D34" s="202"/>
      <c r="E34" s="11" t="s">
        <v>16</v>
      </c>
      <c r="F34" s="12">
        <v>630.14</v>
      </c>
      <c r="G34" s="13"/>
      <c r="H34" s="23">
        <f t="shared" si="2"/>
        <v>0</v>
      </c>
    </row>
    <row r="35" spans="1:12" s="27" customFormat="1" ht="23.25" customHeight="1">
      <c r="A35" s="38" t="s">
        <v>71</v>
      </c>
      <c r="B35" s="206" t="s">
        <v>286</v>
      </c>
      <c r="C35" s="206"/>
      <c r="D35" s="206"/>
      <c r="E35" s="11" t="s">
        <v>16</v>
      </c>
      <c r="F35" s="12">
        <v>630.14</v>
      </c>
      <c r="G35" s="13"/>
      <c r="H35" s="23">
        <f t="shared" si="2"/>
        <v>0</v>
      </c>
    </row>
    <row r="36" spans="1:12" s="27" customFormat="1" ht="23.25" customHeight="1">
      <c r="A36" s="203" t="s">
        <v>25</v>
      </c>
      <c r="B36" s="204"/>
      <c r="C36" s="204"/>
      <c r="D36" s="204"/>
      <c r="E36" s="204"/>
      <c r="F36" s="204"/>
      <c r="G36" s="204"/>
      <c r="H36" s="24">
        <f>SUM(H27:H35)</f>
        <v>0</v>
      </c>
    </row>
    <row r="37" spans="1:12" s="27" customFormat="1" ht="23.25" customHeight="1">
      <c r="A37" s="25" t="s">
        <v>12</v>
      </c>
      <c r="B37" s="208" t="s">
        <v>27</v>
      </c>
      <c r="C37" s="208"/>
      <c r="D37" s="208"/>
      <c r="E37" s="208"/>
      <c r="F37" s="208"/>
      <c r="G37" s="208"/>
      <c r="H37" s="209"/>
    </row>
    <row r="38" spans="1:12" s="27" customFormat="1" ht="23.25" customHeight="1">
      <c r="A38" s="25" t="s">
        <v>31</v>
      </c>
      <c r="B38" s="210" t="s">
        <v>86</v>
      </c>
      <c r="C38" s="207"/>
      <c r="D38" s="207"/>
      <c r="E38" s="11"/>
      <c r="F38" s="12"/>
      <c r="G38" s="13"/>
      <c r="H38" s="23"/>
    </row>
    <row r="39" spans="1:12" s="27" customFormat="1" ht="23.25" customHeight="1">
      <c r="A39" s="22" t="s">
        <v>33</v>
      </c>
      <c r="B39" s="207" t="s">
        <v>87</v>
      </c>
      <c r="C39" s="207"/>
      <c r="D39" s="207"/>
      <c r="E39" s="11" t="s">
        <v>16</v>
      </c>
      <c r="F39" s="12">
        <v>38.21</v>
      </c>
      <c r="G39" s="13"/>
      <c r="H39" s="23">
        <f t="shared" ref="H39:H47" si="3">F39*G39</f>
        <v>0</v>
      </c>
    </row>
    <row r="40" spans="1:12" s="27" customFormat="1" ht="23.25" customHeight="1">
      <c r="A40" s="22" t="s">
        <v>34</v>
      </c>
      <c r="B40" s="207" t="s">
        <v>88</v>
      </c>
      <c r="C40" s="207"/>
      <c r="D40" s="207"/>
      <c r="E40" s="11" t="s">
        <v>16</v>
      </c>
      <c r="F40" s="12">
        <v>162.19</v>
      </c>
      <c r="G40" s="13"/>
      <c r="H40" s="23">
        <f t="shared" si="3"/>
        <v>0</v>
      </c>
    </row>
    <row r="41" spans="1:12" s="27" customFormat="1" ht="23.25" customHeight="1">
      <c r="A41" s="22" t="s">
        <v>41</v>
      </c>
      <c r="B41" s="207" t="s">
        <v>89</v>
      </c>
      <c r="C41" s="207"/>
      <c r="D41" s="207"/>
      <c r="E41" s="11" t="s">
        <v>16</v>
      </c>
      <c r="F41" s="12">
        <v>0</v>
      </c>
      <c r="G41" s="13"/>
      <c r="H41" s="23">
        <f t="shared" si="3"/>
        <v>0</v>
      </c>
    </row>
    <row r="42" spans="1:12" s="27" customFormat="1" ht="23.25" customHeight="1">
      <c r="A42" s="22" t="s">
        <v>42</v>
      </c>
      <c r="B42" s="207" t="s">
        <v>90</v>
      </c>
      <c r="C42" s="207"/>
      <c r="D42" s="207"/>
      <c r="E42" s="11" t="s">
        <v>16</v>
      </c>
      <c r="F42" s="12">
        <v>0</v>
      </c>
      <c r="G42" s="13"/>
      <c r="H42" s="23">
        <f t="shared" si="3"/>
        <v>0</v>
      </c>
    </row>
    <row r="43" spans="1:12" s="27" customFormat="1" ht="23.25" customHeight="1">
      <c r="A43" s="22" t="s">
        <v>43</v>
      </c>
      <c r="B43" s="207" t="s">
        <v>91</v>
      </c>
      <c r="C43" s="207"/>
      <c r="D43" s="207"/>
      <c r="E43" s="11" t="s">
        <v>16</v>
      </c>
      <c r="F43" s="12">
        <v>56.88</v>
      </c>
      <c r="G43" s="13"/>
      <c r="H43" s="23">
        <f>F43*G43</f>
        <v>0</v>
      </c>
    </row>
    <row r="44" spans="1:12" s="27" customFormat="1" ht="23.25" customHeight="1">
      <c r="A44" s="22" t="s">
        <v>44</v>
      </c>
      <c r="B44" s="207" t="s">
        <v>92</v>
      </c>
      <c r="C44" s="207"/>
      <c r="D44" s="207"/>
      <c r="E44" s="11" t="s">
        <v>16</v>
      </c>
      <c r="F44" s="12">
        <v>0</v>
      </c>
      <c r="G44" s="13"/>
      <c r="H44" s="23">
        <f t="shared" si="3"/>
        <v>0</v>
      </c>
    </row>
    <row r="45" spans="1:12" s="27" customFormat="1" ht="23.25" customHeight="1">
      <c r="A45" s="25" t="s">
        <v>13</v>
      </c>
      <c r="B45" s="201" t="s">
        <v>93</v>
      </c>
      <c r="C45" s="202"/>
      <c r="D45" s="202"/>
      <c r="E45" s="11" t="s">
        <v>72</v>
      </c>
      <c r="F45" s="12">
        <v>6.63</v>
      </c>
      <c r="G45" s="13"/>
      <c r="H45" s="23">
        <f>F45*G45</f>
        <v>0</v>
      </c>
    </row>
    <row r="46" spans="1:12" s="27" customFormat="1" ht="23.25" customHeight="1">
      <c r="A46" s="25" t="s">
        <v>32</v>
      </c>
      <c r="B46" s="201" t="s">
        <v>73</v>
      </c>
      <c r="C46" s="202"/>
      <c r="D46" s="202"/>
      <c r="E46" s="11" t="s">
        <v>15</v>
      </c>
      <c r="F46" s="12">
        <v>86.84</v>
      </c>
      <c r="G46" s="13"/>
      <c r="H46" s="23">
        <f t="shared" si="3"/>
        <v>0</v>
      </c>
    </row>
    <row r="47" spans="1:12" s="27" customFormat="1" ht="23.25" customHeight="1">
      <c r="A47" s="25" t="s">
        <v>30</v>
      </c>
      <c r="B47" s="201" t="s">
        <v>103</v>
      </c>
      <c r="C47" s="202"/>
      <c r="D47" s="202"/>
      <c r="E47" s="11" t="s">
        <v>15</v>
      </c>
      <c r="F47" s="12">
        <v>40.54</v>
      </c>
      <c r="G47" s="13"/>
      <c r="H47" s="23">
        <f t="shared" si="3"/>
        <v>0</v>
      </c>
    </row>
    <row r="48" spans="1:12" s="27" customFormat="1" ht="68.25" customHeight="1">
      <c r="A48" s="25" t="s">
        <v>14</v>
      </c>
      <c r="B48" s="202" t="s">
        <v>287</v>
      </c>
      <c r="C48" s="202"/>
      <c r="D48" s="202"/>
      <c r="E48" s="11"/>
      <c r="F48" s="12"/>
      <c r="G48" s="13"/>
      <c r="H48" s="23"/>
    </row>
    <row r="49" spans="1:8" s="27" customFormat="1" ht="23.25" customHeight="1">
      <c r="A49" s="30" t="s">
        <v>74</v>
      </c>
      <c r="B49" s="205" t="s">
        <v>277</v>
      </c>
      <c r="C49" s="205"/>
      <c r="D49" s="205"/>
      <c r="E49" s="31" t="s">
        <v>39</v>
      </c>
      <c r="F49" s="32">
        <v>596.21</v>
      </c>
      <c r="G49" s="33"/>
      <c r="H49" s="34">
        <f t="shared" ref="H49:H54" si="4">F49*G49</f>
        <v>0</v>
      </c>
    </row>
    <row r="50" spans="1:8" s="27" customFormat="1" ht="23.25" customHeight="1">
      <c r="A50" s="30" t="s">
        <v>75</v>
      </c>
      <c r="B50" s="205" t="s">
        <v>104</v>
      </c>
      <c r="C50" s="205"/>
      <c r="D50" s="205"/>
      <c r="E50" s="31" t="s">
        <v>39</v>
      </c>
      <c r="F50" s="32">
        <v>79.599999999999994</v>
      </c>
      <c r="G50" s="33"/>
      <c r="H50" s="34">
        <f t="shared" si="4"/>
        <v>0</v>
      </c>
    </row>
    <row r="51" spans="1:8" s="27" customFormat="1" ht="23.25" customHeight="1">
      <c r="A51" s="30" t="s">
        <v>76</v>
      </c>
      <c r="B51" s="205" t="s">
        <v>278</v>
      </c>
      <c r="C51" s="205"/>
      <c r="D51" s="205"/>
      <c r="E51" s="31" t="s">
        <v>39</v>
      </c>
      <c r="F51" s="32">
        <v>0</v>
      </c>
      <c r="G51" s="33"/>
      <c r="H51" s="34">
        <f t="shared" si="4"/>
        <v>0</v>
      </c>
    </row>
    <row r="52" spans="1:8" s="27" customFormat="1" ht="23.25" customHeight="1">
      <c r="A52" s="30" t="s">
        <v>77</v>
      </c>
      <c r="B52" s="205" t="s">
        <v>279</v>
      </c>
      <c r="C52" s="205"/>
      <c r="D52" s="205"/>
      <c r="E52" s="31" t="s">
        <v>39</v>
      </c>
      <c r="F52" s="32">
        <v>0</v>
      </c>
      <c r="G52" s="33"/>
      <c r="H52" s="34">
        <f t="shared" si="4"/>
        <v>0</v>
      </c>
    </row>
    <row r="53" spans="1:8" s="27" customFormat="1" ht="23.25" customHeight="1">
      <c r="A53" s="30" t="s">
        <v>78</v>
      </c>
      <c r="B53" s="205" t="s">
        <v>288</v>
      </c>
      <c r="C53" s="205"/>
      <c r="D53" s="205"/>
      <c r="E53" s="31" t="s">
        <v>39</v>
      </c>
      <c r="F53" s="32">
        <v>237</v>
      </c>
      <c r="G53" s="33"/>
      <c r="H53" s="34">
        <f t="shared" si="4"/>
        <v>0</v>
      </c>
    </row>
    <row r="54" spans="1:8" s="27" customFormat="1" ht="23.25" customHeight="1">
      <c r="A54" s="38" t="s">
        <v>35</v>
      </c>
      <c r="B54" s="206" t="s">
        <v>80</v>
      </c>
      <c r="C54" s="206"/>
      <c r="D54" s="206"/>
      <c r="E54" s="11" t="s">
        <v>15</v>
      </c>
      <c r="F54" s="12">
        <v>10</v>
      </c>
      <c r="G54" s="13"/>
      <c r="H54" s="23">
        <f t="shared" si="4"/>
        <v>0</v>
      </c>
    </row>
    <row r="55" spans="1:8" s="27" customFormat="1" ht="23.25" customHeight="1">
      <c r="A55" s="25" t="s">
        <v>79</v>
      </c>
      <c r="B55" s="201" t="s">
        <v>40</v>
      </c>
      <c r="C55" s="202"/>
      <c r="D55" s="202"/>
      <c r="E55" s="11" t="s">
        <v>16</v>
      </c>
      <c r="F55" s="12">
        <v>0</v>
      </c>
      <c r="G55" s="13"/>
      <c r="H55" s="23">
        <f>F55*G55</f>
        <v>0</v>
      </c>
    </row>
    <row r="56" spans="1:8" s="27" customFormat="1" ht="23.25" customHeight="1">
      <c r="A56" s="25" t="s">
        <v>81</v>
      </c>
      <c r="B56" s="201" t="s">
        <v>289</v>
      </c>
      <c r="C56" s="201"/>
      <c r="D56" s="201"/>
      <c r="E56" s="11"/>
      <c r="F56" s="12"/>
      <c r="G56" s="13"/>
      <c r="H56" s="23"/>
    </row>
    <row r="57" spans="1:8" s="27" customFormat="1" ht="23.25" customHeight="1">
      <c r="A57" s="22" t="s">
        <v>82</v>
      </c>
      <c r="B57" s="202" t="s">
        <v>290</v>
      </c>
      <c r="C57" s="202"/>
      <c r="D57" s="202"/>
      <c r="E57" s="11" t="s">
        <v>4</v>
      </c>
      <c r="F57" s="12">
        <v>44.18</v>
      </c>
      <c r="G57" s="13"/>
      <c r="H57" s="23">
        <f>F57*G57</f>
        <v>0</v>
      </c>
    </row>
    <row r="58" spans="1:8" s="27" customFormat="1" ht="23.25" customHeight="1">
      <c r="A58" s="22" t="s">
        <v>83</v>
      </c>
      <c r="B58" s="202" t="s">
        <v>291</v>
      </c>
      <c r="C58" s="202"/>
      <c r="D58" s="202"/>
      <c r="E58" s="11" t="s">
        <v>4</v>
      </c>
      <c r="F58" s="12">
        <v>391.76</v>
      </c>
      <c r="G58" s="13"/>
      <c r="H58" s="23">
        <f>F58*G58</f>
        <v>0</v>
      </c>
    </row>
    <row r="59" spans="1:8" s="27" customFormat="1" ht="23.25" customHeight="1">
      <c r="A59" s="25" t="s">
        <v>84</v>
      </c>
      <c r="B59" s="201" t="s">
        <v>85</v>
      </c>
      <c r="C59" s="202"/>
      <c r="D59" s="202"/>
      <c r="E59" s="11" t="s">
        <v>16</v>
      </c>
      <c r="F59" s="12">
        <v>3.18</v>
      </c>
      <c r="G59" s="13"/>
      <c r="H59" s="23">
        <f>F59*G59</f>
        <v>0</v>
      </c>
    </row>
    <row r="60" spans="1:8" s="27" customFormat="1" ht="15" customHeight="1">
      <c r="A60" s="203" t="s">
        <v>25</v>
      </c>
      <c r="B60" s="204"/>
      <c r="C60" s="204"/>
      <c r="D60" s="204"/>
      <c r="E60" s="204"/>
      <c r="F60" s="204"/>
      <c r="G60" s="204"/>
      <c r="H60" s="24">
        <f>SUM(H38:H59)</f>
        <v>0</v>
      </c>
    </row>
    <row r="61" spans="1:8" ht="15" customHeight="1">
      <c r="A61" s="6"/>
      <c r="B61" s="5"/>
      <c r="C61" s="5"/>
      <c r="D61" s="5"/>
      <c r="E61" s="5"/>
      <c r="F61" s="5"/>
      <c r="G61" s="5"/>
      <c r="H61" s="7"/>
    </row>
    <row r="62" spans="1:8" ht="30.75" customHeight="1">
      <c r="A62" s="8"/>
      <c r="B62" s="197" t="s">
        <v>28</v>
      </c>
      <c r="C62" s="197"/>
      <c r="D62" s="197"/>
      <c r="E62" s="197"/>
      <c r="F62" s="9"/>
      <c r="G62" s="7"/>
      <c r="H62" s="7"/>
    </row>
    <row r="63" spans="1:8" ht="15" customHeight="1">
      <c r="A63" s="125" t="s">
        <v>0</v>
      </c>
      <c r="B63" s="198" t="s">
        <v>26</v>
      </c>
      <c r="C63" s="198"/>
      <c r="D63" s="198"/>
      <c r="E63" s="198"/>
      <c r="F63" s="126"/>
      <c r="G63" s="127"/>
      <c r="H63" s="128">
        <f>H25</f>
        <v>0</v>
      </c>
    </row>
    <row r="64" spans="1:8" ht="15" customHeight="1">
      <c r="A64" s="129" t="s">
        <v>5</v>
      </c>
      <c r="B64" s="199" t="s">
        <v>29</v>
      </c>
      <c r="C64" s="199"/>
      <c r="D64" s="199"/>
      <c r="E64" s="199"/>
      <c r="F64" s="130"/>
      <c r="G64" s="131"/>
      <c r="H64" s="132">
        <f>H36</f>
        <v>0</v>
      </c>
    </row>
    <row r="65" spans="1:8" ht="15" customHeight="1">
      <c r="A65" s="129" t="s">
        <v>12</v>
      </c>
      <c r="B65" s="199" t="s">
        <v>27</v>
      </c>
      <c r="C65" s="199"/>
      <c r="D65" s="199"/>
      <c r="E65" s="199"/>
      <c r="F65" s="130"/>
      <c r="G65" s="131"/>
      <c r="H65" s="132">
        <f>H60</f>
        <v>0</v>
      </c>
    </row>
    <row r="66" spans="1:8" s="4" customFormat="1" ht="25.5" customHeight="1">
      <c r="A66" s="200" t="s">
        <v>25</v>
      </c>
      <c r="B66" s="200"/>
      <c r="C66" s="200"/>
      <c r="D66" s="200"/>
      <c r="E66" s="200"/>
      <c r="F66" s="200"/>
      <c r="G66" s="200"/>
      <c r="H66" s="133">
        <f>SUM(H63:H65)</f>
        <v>0</v>
      </c>
    </row>
    <row r="69" spans="1:8">
      <c r="H69" s="26"/>
    </row>
  </sheetData>
  <mergeCells count="65">
    <mergeCell ref="B12:D12"/>
    <mergeCell ref="A1:H1"/>
    <mergeCell ref="A2:H2"/>
    <mergeCell ref="A3:H3"/>
    <mergeCell ref="B4:D4"/>
    <mergeCell ref="A5:H5"/>
    <mergeCell ref="B6:H6"/>
    <mergeCell ref="B7:D7"/>
    <mergeCell ref="B8:D8"/>
    <mergeCell ref="B9:D9"/>
    <mergeCell ref="B10:D10"/>
    <mergeCell ref="B11:D11"/>
    <mergeCell ref="B24:D24"/>
    <mergeCell ref="B13:D13"/>
    <mergeCell ref="B14:D14"/>
    <mergeCell ref="B15:D15"/>
    <mergeCell ref="B16:D16"/>
    <mergeCell ref="B17:D17"/>
    <mergeCell ref="B18:D18"/>
    <mergeCell ref="B19:D19"/>
    <mergeCell ref="B20:D20"/>
    <mergeCell ref="B21:D21"/>
    <mergeCell ref="B22:D22"/>
    <mergeCell ref="B23:D23"/>
    <mergeCell ref="A36:G36"/>
    <mergeCell ref="A25:G25"/>
    <mergeCell ref="B26:H26"/>
    <mergeCell ref="B27:D27"/>
    <mergeCell ref="B28:D28"/>
    <mergeCell ref="B29:D29"/>
    <mergeCell ref="B30:D30"/>
    <mergeCell ref="B31:D31"/>
    <mergeCell ref="B32:D32"/>
    <mergeCell ref="B33:D33"/>
    <mergeCell ref="B34:D34"/>
    <mergeCell ref="B35:D35"/>
    <mergeCell ref="B48:D48"/>
    <mergeCell ref="B37:H37"/>
    <mergeCell ref="B38:D38"/>
    <mergeCell ref="B39:D39"/>
    <mergeCell ref="B40:D40"/>
    <mergeCell ref="B41:D41"/>
    <mergeCell ref="B42:D42"/>
    <mergeCell ref="B43:D43"/>
    <mergeCell ref="B44:D44"/>
    <mergeCell ref="B45:D45"/>
    <mergeCell ref="B46:D46"/>
    <mergeCell ref="B47:D47"/>
    <mergeCell ref="A60:G60"/>
    <mergeCell ref="B49:D49"/>
    <mergeCell ref="B50:D50"/>
    <mergeCell ref="B51:D51"/>
    <mergeCell ref="B52:D52"/>
    <mergeCell ref="B53:D53"/>
    <mergeCell ref="B54:D54"/>
    <mergeCell ref="B55:D55"/>
    <mergeCell ref="B56:D56"/>
    <mergeCell ref="B57:D57"/>
    <mergeCell ref="B58:D58"/>
    <mergeCell ref="B59:D59"/>
    <mergeCell ref="B62:E62"/>
    <mergeCell ref="B63:E63"/>
    <mergeCell ref="B64:E64"/>
    <mergeCell ref="B65:E65"/>
    <mergeCell ref="A66:G66"/>
  </mergeCells>
  <printOptions horizontalCentered="1"/>
  <pageMargins left="0.511811023622047" right="0.511811023622047" top="0.55118110236220497" bottom="0.5" header="0.23622047244094499" footer="0.25"/>
  <pageSetup paperSize="9" scale="67" firstPageNumber="0" fitToHeight="0" orientation="portrait" r:id="rId1"/>
  <headerFooter alignWithMargins="0">
    <oddHeader xml:space="preserve">&amp;R&amp;"Verdana,Italic"&amp;9 </oddHeader>
    <oddFooter>&amp;C&amp;"Arial,Bold Italic"&amp;P</oddFooter>
  </headerFooter>
  <rowBreaks count="1" manualBreakCount="1">
    <brk id="47" max="7"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CE3F74-6F23-4150-85D5-C29D9A08F30F}">
  <sheetPr>
    <tabColor theme="9" tint="0.59999389629810485"/>
    <pageSetUpPr fitToPage="1"/>
  </sheetPr>
  <dimension ref="A1:L69"/>
  <sheetViews>
    <sheetView view="pageBreakPreview" topLeftCell="A44" zoomScale="85" zoomScaleNormal="85" zoomScaleSheetLayoutView="85" workbookViewId="0">
      <selection activeCell="G8" sqref="G8"/>
    </sheetView>
  </sheetViews>
  <sheetFormatPr defaultRowHeight="15.75"/>
  <cols>
    <col min="1" max="1" width="10.42578125" style="1" customWidth="1"/>
    <col min="2" max="3" width="13.28515625" style="1" customWidth="1"/>
    <col min="4" max="4" width="54.85546875" style="1" customWidth="1"/>
    <col min="5" max="5" width="11.85546875" style="2" customWidth="1"/>
    <col min="6" max="6" width="11" style="2" customWidth="1"/>
    <col min="7" max="7" width="14.7109375" style="1" customWidth="1"/>
    <col min="8" max="8" width="19" style="1" customWidth="1"/>
    <col min="9" max="16384" width="9.140625" style="1"/>
  </cols>
  <sheetData>
    <row r="1" spans="1:8" ht="20.100000000000001" customHeight="1">
      <c r="A1" s="212" t="s">
        <v>45</v>
      </c>
      <c r="B1" s="212"/>
      <c r="C1" s="212"/>
      <c r="D1" s="212"/>
      <c r="E1" s="212"/>
      <c r="F1" s="212"/>
      <c r="G1" s="212"/>
      <c r="H1" s="212"/>
    </row>
    <row r="2" spans="1:8" ht="99.95" customHeight="1">
      <c r="A2" s="222" t="s">
        <v>269</v>
      </c>
      <c r="B2" s="223"/>
      <c r="C2" s="223"/>
      <c r="D2" s="223"/>
      <c r="E2" s="223"/>
      <c r="F2" s="223"/>
      <c r="G2" s="223"/>
      <c r="H2" s="223"/>
    </row>
    <row r="3" spans="1:8" ht="20.100000000000001" customHeight="1" thickBot="1">
      <c r="A3" s="215"/>
      <c r="B3" s="215"/>
      <c r="C3" s="215"/>
      <c r="D3" s="215"/>
      <c r="E3" s="215"/>
      <c r="F3" s="215"/>
      <c r="G3" s="215"/>
      <c r="H3" s="215"/>
    </row>
    <row r="4" spans="1:8" ht="30" customHeight="1">
      <c r="A4" s="17" t="s">
        <v>17</v>
      </c>
      <c r="B4" s="216" t="s">
        <v>18</v>
      </c>
      <c r="C4" s="216"/>
      <c r="D4" s="216"/>
      <c r="E4" s="19" t="s">
        <v>19</v>
      </c>
      <c r="F4" s="18" t="s">
        <v>20</v>
      </c>
      <c r="G4" s="19" t="s">
        <v>21</v>
      </c>
      <c r="H4" s="20" t="s">
        <v>22</v>
      </c>
    </row>
    <row r="5" spans="1:8" ht="24" hidden="1" customHeight="1">
      <c r="A5" s="217"/>
      <c r="B5" s="218"/>
      <c r="C5" s="218"/>
      <c r="D5" s="218"/>
      <c r="E5" s="218"/>
      <c r="F5" s="218"/>
      <c r="G5" s="218"/>
      <c r="H5" s="219"/>
    </row>
    <row r="6" spans="1:8" s="3" customFormat="1" ht="26.25" customHeight="1">
      <c r="A6" s="21" t="s">
        <v>0</v>
      </c>
      <c r="B6" s="220" t="s">
        <v>26</v>
      </c>
      <c r="C6" s="220"/>
      <c r="D6" s="220"/>
      <c r="E6" s="220"/>
      <c r="F6" s="220"/>
      <c r="G6" s="220"/>
      <c r="H6" s="221"/>
    </row>
    <row r="7" spans="1:8" ht="26.25" customHeight="1">
      <c r="A7" s="25" t="s">
        <v>1</v>
      </c>
      <c r="B7" s="210" t="s">
        <v>36</v>
      </c>
      <c r="C7" s="207"/>
      <c r="D7" s="207"/>
      <c r="E7" s="11" t="s">
        <v>15</v>
      </c>
      <c r="F7" s="12">
        <v>1696.3</v>
      </c>
      <c r="G7" s="13"/>
      <c r="H7" s="23">
        <f>F7*G7</f>
        <v>0</v>
      </c>
    </row>
    <row r="8" spans="1:8" ht="26.25" customHeight="1">
      <c r="A8" s="29" t="s">
        <v>2</v>
      </c>
      <c r="B8" s="201" t="s">
        <v>37</v>
      </c>
      <c r="C8" s="202"/>
      <c r="D8" s="202"/>
      <c r="E8" s="14" t="s">
        <v>23</v>
      </c>
      <c r="F8" s="15">
        <v>1</v>
      </c>
      <c r="G8" s="16"/>
      <c r="H8" s="23">
        <f>F8*G8</f>
        <v>0</v>
      </c>
    </row>
    <row r="9" spans="1:8" ht="26.25" customHeight="1">
      <c r="A9" s="29" t="s">
        <v>3</v>
      </c>
      <c r="B9" s="201" t="s">
        <v>47</v>
      </c>
      <c r="C9" s="201"/>
      <c r="D9" s="201"/>
      <c r="E9" s="11" t="s">
        <v>15</v>
      </c>
      <c r="F9" s="12">
        <v>193.17</v>
      </c>
      <c r="G9" s="16"/>
      <c r="H9" s="23">
        <f t="shared" ref="H9:H14" si="0">F9*G9</f>
        <v>0</v>
      </c>
    </row>
    <row r="10" spans="1:8" ht="26.25" customHeight="1">
      <c r="A10" s="29" t="s">
        <v>46</v>
      </c>
      <c r="B10" s="201" t="s">
        <v>51</v>
      </c>
      <c r="C10" s="201"/>
      <c r="D10" s="201"/>
      <c r="E10" s="11" t="s">
        <v>15</v>
      </c>
      <c r="F10" s="12">
        <v>526.49</v>
      </c>
      <c r="G10" s="16"/>
      <c r="H10" s="23">
        <f t="shared" si="0"/>
        <v>0</v>
      </c>
    </row>
    <row r="11" spans="1:8" ht="26.25" customHeight="1">
      <c r="A11" s="29" t="s">
        <v>48</v>
      </c>
      <c r="B11" s="201" t="s">
        <v>52</v>
      </c>
      <c r="C11" s="201"/>
      <c r="D11" s="201"/>
      <c r="E11" s="11" t="s">
        <v>15</v>
      </c>
      <c r="F11" s="12">
        <v>576.48</v>
      </c>
      <c r="G11" s="16"/>
      <c r="H11" s="23">
        <f>F11*G11</f>
        <v>0</v>
      </c>
    </row>
    <row r="12" spans="1:8" ht="26.25" customHeight="1">
      <c r="A12" s="29" t="s">
        <v>49</v>
      </c>
      <c r="B12" s="201" t="s">
        <v>53</v>
      </c>
      <c r="C12" s="201"/>
      <c r="D12" s="201"/>
      <c r="E12" s="11" t="s">
        <v>15</v>
      </c>
      <c r="F12" s="12">
        <v>5</v>
      </c>
      <c r="G12" s="16"/>
      <c r="H12" s="23">
        <f>F12*G12</f>
        <v>0</v>
      </c>
    </row>
    <row r="13" spans="1:8" ht="26.25" customHeight="1">
      <c r="A13" s="29" t="s">
        <v>50</v>
      </c>
      <c r="B13" s="201" t="s">
        <v>280</v>
      </c>
      <c r="C13" s="201"/>
      <c r="D13" s="201"/>
      <c r="E13" s="11" t="s">
        <v>4</v>
      </c>
      <c r="F13" s="12">
        <v>165.59</v>
      </c>
      <c r="G13" s="16"/>
      <c r="H13" s="23">
        <f>F13*G13</f>
        <v>0</v>
      </c>
    </row>
    <row r="14" spans="1:8" ht="26.25" customHeight="1">
      <c r="A14" s="29" t="s">
        <v>54</v>
      </c>
      <c r="B14" s="201" t="s">
        <v>55</v>
      </c>
      <c r="C14" s="201"/>
      <c r="D14" s="201"/>
      <c r="E14" s="11" t="s">
        <v>4</v>
      </c>
      <c r="F14" s="12">
        <v>254.16</v>
      </c>
      <c r="G14" s="16"/>
      <c r="H14" s="23">
        <f t="shared" si="0"/>
        <v>0</v>
      </c>
    </row>
    <row r="15" spans="1:8" ht="26.25" customHeight="1">
      <c r="A15" s="29" t="s">
        <v>60</v>
      </c>
      <c r="B15" s="201" t="s">
        <v>96</v>
      </c>
      <c r="C15" s="201"/>
      <c r="D15" s="201"/>
      <c r="E15" s="11"/>
      <c r="F15" s="12"/>
      <c r="G15" s="16"/>
      <c r="H15" s="23"/>
    </row>
    <row r="16" spans="1:8" ht="26.25" customHeight="1">
      <c r="A16" s="35" t="s">
        <v>61</v>
      </c>
      <c r="B16" s="202" t="s">
        <v>94</v>
      </c>
      <c r="C16" s="202"/>
      <c r="D16" s="202"/>
      <c r="E16" s="11" t="s">
        <v>4</v>
      </c>
      <c r="F16" s="12">
        <v>45.34</v>
      </c>
      <c r="G16" s="16"/>
      <c r="H16" s="23">
        <f>F16*G16</f>
        <v>0</v>
      </c>
    </row>
    <row r="17" spans="1:11" ht="26.25" customHeight="1">
      <c r="A17" s="35" t="s">
        <v>62</v>
      </c>
      <c r="B17" s="202" t="s">
        <v>102</v>
      </c>
      <c r="C17" s="202"/>
      <c r="D17" s="202"/>
      <c r="E17" s="11" t="s">
        <v>4</v>
      </c>
      <c r="F17" s="12">
        <v>18.18</v>
      </c>
      <c r="G17" s="16"/>
      <c r="H17" s="23">
        <f t="shared" ref="H17:H24" si="1">F17*G17</f>
        <v>0</v>
      </c>
    </row>
    <row r="18" spans="1:11" ht="26.25" customHeight="1">
      <c r="A18" s="35" t="s">
        <v>101</v>
      </c>
      <c r="B18" s="202" t="s">
        <v>95</v>
      </c>
      <c r="C18" s="202"/>
      <c r="D18" s="202"/>
      <c r="E18" s="11" t="s">
        <v>4</v>
      </c>
      <c r="F18" s="12">
        <v>18.38</v>
      </c>
      <c r="G18" s="16"/>
      <c r="H18" s="23">
        <f t="shared" si="1"/>
        <v>0</v>
      </c>
    </row>
    <row r="19" spans="1:11" ht="26.25" customHeight="1">
      <c r="A19" s="29" t="s">
        <v>63</v>
      </c>
      <c r="B19" s="201" t="s">
        <v>56</v>
      </c>
      <c r="C19" s="202"/>
      <c r="D19" s="202"/>
      <c r="E19" s="31" t="s">
        <v>57</v>
      </c>
      <c r="F19" s="36">
        <v>3</v>
      </c>
      <c r="G19" s="37"/>
      <c r="H19" s="34">
        <f t="shared" si="1"/>
        <v>0</v>
      </c>
    </row>
    <row r="20" spans="1:11" ht="26.25" customHeight="1">
      <c r="A20" s="29" t="s">
        <v>64</v>
      </c>
      <c r="B20" s="201" t="s">
        <v>68</v>
      </c>
      <c r="C20" s="202"/>
      <c r="D20" s="202"/>
      <c r="E20" s="31" t="s">
        <v>57</v>
      </c>
      <c r="F20" s="36">
        <v>7</v>
      </c>
      <c r="G20" s="37"/>
      <c r="H20" s="34">
        <f>F20*G20</f>
        <v>0</v>
      </c>
    </row>
    <row r="21" spans="1:11" ht="26.25" customHeight="1">
      <c r="A21" s="29" t="s">
        <v>65</v>
      </c>
      <c r="B21" s="201" t="s">
        <v>58</v>
      </c>
      <c r="C21" s="202"/>
      <c r="D21" s="202"/>
      <c r="E21" s="14" t="s">
        <v>23</v>
      </c>
      <c r="F21" s="15">
        <v>1</v>
      </c>
      <c r="G21" s="16"/>
      <c r="H21" s="23">
        <f>F21*G21</f>
        <v>0</v>
      </c>
    </row>
    <row r="22" spans="1:11" s="27" customFormat="1" ht="26.25" customHeight="1">
      <c r="A22" s="25" t="s">
        <v>66</v>
      </c>
      <c r="B22" s="201" t="s">
        <v>97</v>
      </c>
      <c r="C22" s="202"/>
      <c r="D22" s="202"/>
      <c r="E22" s="31" t="s">
        <v>57</v>
      </c>
      <c r="F22" s="36">
        <v>10</v>
      </c>
      <c r="G22" s="13"/>
      <c r="H22" s="23">
        <f t="shared" si="1"/>
        <v>0</v>
      </c>
    </row>
    <row r="23" spans="1:11" ht="26.25" customHeight="1">
      <c r="A23" s="29" t="s">
        <v>67</v>
      </c>
      <c r="B23" s="201" t="s">
        <v>59</v>
      </c>
      <c r="C23" s="202"/>
      <c r="D23" s="202"/>
      <c r="E23" s="14" t="s">
        <v>23</v>
      </c>
      <c r="F23" s="15">
        <v>1</v>
      </c>
      <c r="G23" s="16"/>
      <c r="H23" s="23">
        <f>F23*G23</f>
        <v>0</v>
      </c>
    </row>
    <row r="24" spans="1:11" ht="26.25" customHeight="1">
      <c r="A24" s="29" t="s">
        <v>98</v>
      </c>
      <c r="B24" s="201" t="s">
        <v>99</v>
      </c>
      <c r="C24" s="202"/>
      <c r="D24" s="202"/>
      <c r="E24" s="14" t="s">
        <v>23</v>
      </c>
      <c r="F24" s="15">
        <v>1</v>
      </c>
      <c r="G24" s="16"/>
      <c r="H24" s="23">
        <f t="shared" si="1"/>
        <v>0</v>
      </c>
    </row>
    <row r="25" spans="1:11" s="4" customFormat="1" ht="26.25" customHeight="1">
      <c r="A25" s="203" t="s">
        <v>25</v>
      </c>
      <c r="B25" s="204"/>
      <c r="C25" s="204"/>
      <c r="D25" s="204"/>
      <c r="E25" s="204"/>
      <c r="F25" s="204"/>
      <c r="G25" s="204"/>
      <c r="H25" s="24">
        <f>SUM(H7:H24)</f>
        <v>0</v>
      </c>
    </row>
    <row r="26" spans="1:11" s="27" customFormat="1" ht="26.25" customHeight="1">
      <c r="A26" s="25" t="s">
        <v>5</v>
      </c>
      <c r="B26" s="210" t="s">
        <v>29</v>
      </c>
      <c r="C26" s="210"/>
      <c r="D26" s="210"/>
      <c r="E26" s="210"/>
      <c r="F26" s="210"/>
      <c r="G26" s="210"/>
      <c r="H26" s="211"/>
    </row>
    <row r="27" spans="1:11" s="27" customFormat="1" ht="26.25" customHeight="1">
      <c r="A27" s="25" t="s">
        <v>6</v>
      </c>
      <c r="B27" s="201" t="s">
        <v>100</v>
      </c>
      <c r="C27" s="202"/>
      <c r="D27" s="202"/>
      <c r="E27" s="11" t="s">
        <v>16</v>
      </c>
      <c r="F27" s="12">
        <v>508.85</v>
      </c>
      <c r="G27" s="13"/>
      <c r="H27" s="23">
        <f t="shared" ref="H27:H35" si="2">F27*G27</f>
        <v>0</v>
      </c>
    </row>
    <row r="28" spans="1:11" s="27" customFormat="1" ht="26.25" customHeight="1">
      <c r="A28" s="25" t="s">
        <v>24</v>
      </c>
      <c r="B28" s="201" t="s">
        <v>38</v>
      </c>
      <c r="C28" s="202"/>
      <c r="D28" s="202"/>
      <c r="E28" s="11" t="s">
        <v>16</v>
      </c>
      <c r="F28" s="12">
        <v>497.33</v>
      </c>
      <c r="G28" s="13"/>
      <c r="H28" s="23">
        <f t="shared" si="2"/>
        <v>0</v>
      </c>
    </row>
    <row r="29" spans="1:11" s="27" customFormat="1" ht="26.25" customHeight="1">
      <c r="A29" s="25" t="s">
        <v>7</v>
      </c>
      <c r="B29" s="201" t="s">
        <v>69</v>
      </c>
      <c r="C29" s="202"/>
      <c r="D29" s="202"/>
      <c r="E29" s="11" t="s">
        <v>15</v>
      </c>
      <c r="F29" s="12">
        <v>2109.61</v>
      </c>
      <c r="G29" s="13"/>
      <c r="H29" s="23">
        <f t="shared" si="2"/>
        <v>0</v>
      </c>
    </row>
    <row r="30" spans="1:11" s="27" customFormat="1" ht="26.25" customHeight="1">
      <c r="A30" s="25" t="s">
        <v>8</v>
      </c>
      <c r="B30" s="210" t="s">
        <v>281</v>
      </c>
      <c r="C30" s="207"/>
      <c r="D30" s="207"/>
      <c r="E30" s="11" t="s">
        <v>16</v>
      </c>
      <c r="F30" s="12">
        <v>421.62</v>
      </c>
      <c r="G30" s="13"/>
      <c r="H30" s="23">
        <f t="shared" si="2"/>
        <v>0</v>
      </c>
    </row>
    <row r="31" spans="1:11" s="27" customFormat="1" ht="26.25" customHeight="1">
      <c r="A31" s="25" t="s">
        <v>9</v>
      </c>
      <c r="B31" s="210" t="s">
        <v>282</v>
      </c>
      <c r="C31" s="207"/>
      <c r="D31" s="207"/>
      <c r="E31" s="11" t="s">
        <v>16</v>
      </c>
      <c r="F31" s="12">
        <v>194.91</v>
      </c>
      <c r="G31" s="13"/>
      <c r="H31" s="23">
        <f>F31*G31</f>
        <v>0</v>
      </c>
    </row>
    <row r="32" spans="1:11" s="27" customFormat="1" ht="26.25" customHeight="1">
      <c r="A32" s="25" t="s">
        <v>10</v>
      </c>
      <c r="B32" s="201" t="s">
        <v>283</v>
      </c>
      <c r="C32" s="202"/>
      <c r="D32" s="202"/>
      <c r="E32" s="11" t="s">
        <v>15</v>
      </c>
      <c r="F32" s="12">
        <v>2109.61</v>
      </c>
      <c r="G32" s="13"/>
      <c r="H32" s="23">
        <f t="shared" si="2"/>
        <v>0</v>
      </c>
      <c r="K32" s="28"/>
    </row>
    <row r="33" spans="1:12" s="27" customFormat="1" ht="26.25" customHeight="1">
      <c r="A33" s="25" t="s">
        <v>11</v>
      </c>
      <c r="B33" s="201" t="s">
        <v>284</v>
      </c>
      <c r="C33" s="202"/>
      <c r="D33" s="202"/>
      <c r="E33" s="11" t="s">
        <v>15</v>
      </c>
      <c r="F33" s="12">
        <v>934.82</v>
      </c>
      <c r="G33" s="13"/>
      <c r="H33" s="23">
        <f t="shared" si="2"/>
        <v>0</v>
      </c>
      <c r="K33" s="28"/>
      <c r="L33" s="28"/>
    </row>
    <row r="34" spans="1:12" s="27" customFormat="1" ht="26.25" customHeight="1">
      <c r="A34" s="25" t="s">
        <v>70</v>
      </c>
      <c r="B34" s="201" t="s">
        <v>285</v>
      </c>
      <c r="C34" s="202"/>
      <c r="D34" s="202"/>
      <c r="E34" s="11" t="s">
        <v>16</v>
      </c>
      <c r="F34" s="12">
        <v>819.22</v>
      </c>
      <c r="G34" s="13"/>
      <c r="H34" s="23">
        <f t="shared" si="2"/>
        <v>0</v>
      </c>
    </row>
    <row r="35" spans="1:12" s="27" customFormat="1" ht="26.25" customHeight="1">
      <c r="A35" s="25" t="s">
        <v>71</v>
      </c>
      <c r="B35" s="201" t="s">
        <v>292</v>
      </c>
      <c r="C35" s="202"/>
      <c r="D35" s="202"/>
      <c r="E35" s="11" t="s">
        <v>16</v>
      </c>
      <c r="F35" s="12">
        <v>819.22</v>
      </c>
      <c r="G35" s="13"/>
      <c r="H35" s="23">
        <f t="shared" si="2"/>
        <v>0</v>
      </c>
    </row>
    <row r="36" spans="1:12" s="27" customFormat="1" ht="26.25" customHeight="1">
      <c r="A36" s="203" t="s">
        <v>25</v>
      </c>
      <c r="B36" s="204"/>
      <c r="C36" s="204"/>
      <c r="D36" s="204"/>
      <c r="E36" s="204"/>
      <c r="F36" s="204"/>
      <c r="G36" s="204"/>
      <c r="H36" s="24">
        <f>SUM(H27:H35)</f>
        <v>0</v>
      </c>
    </row>
    <row r="37" spans="1:12" s="27" customFormat="1" ht="26.25" customHeight="1">
      <c r="A37" s="25" t="s">
        <v>12</v>
      </c>
      <c r="B37" s="208" t="s">
        <v>27</v>
      </c>
      <c r="C37" s="208"/>
      <c r="D37" s="208"/>
      <c r="E37" s="208"/>
      <c r="F37" s="208"/>
      <c r="G37" s="208"/>
      <c r="H37" s="209"/>
    </row>
    <row r="38" spans="1:12" s="27" customFormat="1" ht="26.25" customHeight="1">
      <c r="A38" s="25" t="s">
        <v>31</v>
      </c>
      <c r="B38" s="210" t="s">
        <v>86</v>
      </c>
      <c r="C38" s="207"/>
      <c r="D38" s="207"/>
      <c r="E38" s="11"/>
      <c r="F38" s="12"/>
      <c r="G38" s="13"/>
      <c r="H38" s="23"/>
    </row>
    <row r="39" spans="1:12" s="27" customFormat="1" ht="26.25" customHeight="1">
      <c r="A39" s="22" t="s">
        <v>33</v>
      </c>
      <c r="B39" s="207" t="s">
        <v>87</v>
      </c>
      <c r="C39" s="207"/>
      <c r="D39" s="207"/>
      <c r="E39" s="11" t="s">
        <v>16</v>
      </c>
      <c r="F39" s="12">
        <v>182.95</v>
      </c>
      <c r="G39" s="13"/>
      <c r="H39" s="23">
        <f t="shared" ref="H39:H47" si="3">F39*G39</f>
        <v>0</v>
      </c>
    </row>
    <row r="40" spans="1:12" s="27" customFormat="1" ht="26.25" customHeight="1">
      <c r="A40" s="22" t="s">
        <v>34</v>
      </c>
      <c r="B40" s="207" t="s">
        <v>88</v>
      </c>
      <c r="C40" s="207"/>
      <c r="D40" s="207"/>
      <c r="E40" s="11" t="s">
        <v>16</v>
      </c>
      <c r="F40" s="12">
        <v>162.61000000000001</v>
      </c>
      <c r="G40" s="13"/>
      <c r="H40" s="23">
        <f t="shared" si="3"/>
        <v>0</v>
      </c>
    </row>
    <row r="41" spans="1:12" s="27" customFormat="1" ht="26.25" customHeight="1">
      <c r="A41" s="22" t="s">
        <v>41</v>
      </c>
      <c r="B41" s="207" t="s">
        <v>89</v>
      </c>
      <c r="C41" s="207"/>
      <c r="D41" s="207"/>
      <c r="E41" s="11" t="s">
        <v>16</v>
      </c>
      <c r="F41" s="12">
        <v>5.97</v>
      </c>
      <c r="G41" s="13"/>
      <c r="H41" s="23">
        <f t="shared" si="3"/>
        <v>0</v>
      </c>
    </row>
    <row r="42" spans="1:12" s="27" customFormat="1" ht="26.25" customHeight="1">
      <c r="A42" s="22" t="s">
        <v>42</v>
      </c>
      <c r="B42" s="207" t="s">
        <v>90</v>
      </c>
      <c r="C42" s="207"/>
      <c r="D42" s="207"/>
      <c r="E42" s="11" t="s">
        <v>16</v>
      </c>
      <c r="F42" s="12">
        <v>4.0599999999999996</v>
      </c>
      <c r="G42" s="13"/>
      <c r="H42" s="23">
        <f t="shared" si="3"/>
        <v>0</v>
      </c>
    </row>
    <row r="43" spans="1:12" s="27" customFormat="1" ht="26.25" customHeight="1">
      <c r="A43" s="22" t="s">
        <v>43</v>
      </c>
      <c r="B43" s="207" t="s">
        <v>91</v>
      </c>
      <c r="C43" s="207"/>
      <c r="D43" s="207"/>
      <c r="E43" s="11" t="s">
        <v>16</v>
      </c>
      <c r="F43" s="12">
        <v>83.51</v>
      </c>
      <c r="G43" s="13"/>
      <c r="H43" s="23">
        <f>F43*G43</f>
        <v>0</v>
      </c>
    </row>
    <row r="44" spans="1:12" s="27" customFormat="1" ht="26.25" customHeight="1">
      <c r="A44" s="22" t="s">
        <v>44</v>
      </c>
      <c r="B44" s="207" t="s">
        <v>92</v>
      </c>
      <c r="C44" s="207"/>
      <c r="D44" s="207"/>
      <c r="E44" s="11" t="s">
        <v>16</v>
      </c>
      <c r="F44" s="12">
        <v>2.31</v>
      </c>
      <c r="G44" s="13"/>
      <c r="H44" s="23">
        <f t="shared" si="3"/>
        <v>0</v>
      </c>
    </row>
    <row r="45" spans="1:12" s="27" customFormat="1" ht="26.25" customHeight="1">
      <c r="A45" s="25" t="s">
        <v>13</v>
      </c>
      <c r="B45" s="201" t="s">
        <v>93</v>
      </c>
      <c r="C45" s="202"/>
      <c r="D45" s="202"/>
      <c r="E45" s="11" t="s">
        <v>72</v>
      </c>
      <c r="F45" s="12">
        <v>6.35</v>
      </c>
      <c r="G45" s="13"/>
      <c r="H45" s="23">
        <f>F45*G45</f>
        <v>0</v>
      </c>
    </row>
    <row r="46" spans="1:12" s="27" customFormat="1" ht="26.25" customHeight="1">
      <c r="A46" s="25" t="s">
        <v>32</v>
      </c>
      <c r="B46" s="201" t="s">
        <v>73</v>
      </c>
      <c r="C46" s="202"/>
      <c r="D46" s="202"/>
      <c r="E46" s="11" t="s">
        <v>15</v>
      </c>
      <c r="F46" s="12">
        <v>389.37</v>
      </c>
      <c r="G46" s="13"/>
      <c r="H46" s="23">
        <f t="shared" si="3"/>
        <v>0</v>
      </c>
    </row>
    <row r="47" spans="1:12" s="27" customFormat="1" ht="26.25" customHeight="1">
      <c r="A47" s="25" t="s">
        <v>30</v>
      </c>
      <c r="B47" s="201" t="s">
        <v>103</v>
      </c>
      <c r="C47" s="202"/>
      <c r="D47" s="202"/>
      <c r="E47" s="11" t="s">
        <v>15</v>
      </c>
      <c r="F47" s="12">
        <v>220.45</v>
      </c>
      <c r="G47" s="13"/>
      <c r="H47" s="23">
        <f t="shared" si="3"/>
        <v>0</v>
      </c>
    </row>
    <row r="48" spans="1:12" s="27" customFormat="1" ht="78.75" customHeight="1">
      <c r="A48" s="25" t="s">
        <v>14</v>
      </c>
      <c r="B48" s="202" t="s">
        <v>287</v>
      </c>
      <c r="C48" s="202"/>
      <c r="D48" s="202"/>
      <c r="E48" s="11"/>
      <c r="F48" s="12"/>
      <c r="G48" s="13"/>
      <c r="H48" s="23"/>
    </row>
    <row r="49" spans="1:8" s="27" customFormat="1" ht="26.25" customHeight="1">
      <c r="A49" s="30" t="s">
        <v>74</v>
      </c>
      <c r="B49" s="205" t="s">
        <v>277</v>
      </c>
      <c r="C49" s="205"/>
      <c r="D49" s="205"/>
      <c r="E49" s="31" t="s">
        <v>39</v>
      </c>
      <c r="F49" s="32">
        <v>577.4</v>
      </c>
      <c r="G49" s="33"/>
      <c r="H49" s="34">
        <f t="shared" ref="H49:H54" si="4">F49*G49</f>
        <v>0</v>
      </c>
    </row>
    <row r="50" spans="1:8" s="27" customFormat="1" ht="26.25" customHeight="1">
      <c r="A50" s="30" t="s">
        <v>75</v>
      </c>
      <c r="B50" s="205" t="s">
        <v>104</v>
      </c>
      <c r="C50" s="205"/>
      <c r="D50" s="205"/>
      <c r="E50" s="31" t="s">
        <v>39</v>
      </c>
      <c r="F50" s="32">
        <v>100.13</v>
      </c>
      <c r="G50" s="33"/>
      <c r="H50" s="34">
        <f t="shared" si="4"/>
        <v>0</v>
      </c>
    </row>
    <row r="51" spans="1:8" s="27" customFormat="1" ht="26.25" customHeight="1">
      <c r="A51" s="30" t="s">
        <v>76</v>
      </c>
      <c r="B51" s="205" t="s">
        <v>278</v>
      </c>
      <c r="C51" s="205"/>
      <c r="D51" s="205"/>
      <c r="E51" s="31" t="s">
        <v>39</v>
      </c>
      <c r="F51" s="32">
        <v>24.86</v>
      </c>
      <c r="G51" s="33"/>
      <c r="H51" s="34">
        <f t="shared" si="4"/>
        <v>0</v>
      </c>
    </row>
    <row r="52" spans="1:8" s="27" customFormat="1" ht="26.25" customHeight="1">
      <c r="A52" s="30" t="s">
        <v>77</v>
      </c>
      <c r="B52" s="205" t="s">
        <v>279</v>
      </c>
      <c r="C52" s="205"/>
      <c r="D52" s="205"/>
      <c r="E52" s="31" t="s">
        <v>39</v>
      </c>
      <c r="F52" s="32">
        <v>16.93</v>
      </c>
      <c r="G52" s="33"/>
      <c r="H52" s="34">
        <f t="shared" si="4"/>
        <v>0</v>
      </c>
    </row>
    <row r="53" spans="1:8" s="27" customFormat="1" ht="26.25" customHeight="1">
      <c r="A53" s="30" t="s">
        <v>78</v>
      </c>
      <c r="B53" s="205" t="s">
        <v>288</v>
      </c>
      <c r="C53" s="205"/>
      <c r="D53" s="205"/>
      <c r="E53" s="31" t="s">
        <v>39</v>
      </c>
      <c r="F53" s="32">
        <v>347.94</v>
      </c>
      <c r="G53" s="33"/>
      <c r="H53" s="34">
        <f t="shared" si="4"/>
        <v>0</v>
      </c>
    </row>
    <row r="54" spans="1:8" s="27" customFormat="1" ht="26.25" customHeight="1">
      <c r="A54" s="38" t="s">
        <v>35</v>
      </c>
      <c r="B54" s="206" t="s">
        <v>80</v>
      </c>
      <c r="C54" s="206"/>
      <c r="D54" s="206"/>
      <c r="E54" s="11" t="s">
        <v>15</v>
      </c>
      <c r="F54" s="12">
        <v>5</v>
      </c>
      <c r="G54" s="13"/>
      <c r="H54" s="23">
        <f t="shared" si="4"/>
        <v>0</v>
      </c>
    </row>
    <row r="55" spans="1:8" s="27" customFormat="1" ht="26.25" customHeight="1">
      <c r="A55" s="25" t="s">
        <v>79</v>
      </c>
      <c r="B55" s="201" t="s">
        <v>40</v>
      </c>
      <c r="C55" s="202"/>
      <c r="D55" s="202"/>
      <c r="E55" s="11" t="s">
        <v>16</v>
      </c>
      <c r="F55" s="12">
        <v>1.92</v>
      </c>
      <c r="G55" s="13"/>
      <c r="H55" s="23">
        <f>F55*G55</f>
        <v>0</v>
      </c>
    </row>
    <row r="56" spans="1:8" s="27" customFormat="1" ht="26.25" customHeight="1">
      <c r="A56" s="25" t="s">
        <v>81</v>
      </c>
      <c r="B56" s="201" t="s">
        <v>289</v>
      </c>
      <c r="C56" s="201"/>
      <c r="D56" s="201"/>
      <c r="E56" s="11"/>
      <c r="F56" s="12"/>
      <c r="G56" s="13"/>
      <c r="H56" s="23"/>
    </row>
    <row r="57" spans="1:8" s="27" customFormat="1" ht="26.25" customHeight="1">
      <c r="A57" s="22" t="s">
        <v>82</v>
      </c>
      <c r="B57" s="202" t="s">
        <v>290</v>
      </c>
      <c r="C57" s="202"/>
      <c r="D57" s="202"/>
      <c r="E57" s="11" t="s">
        <v>4</v>
      </c>
      <c r="F57" s="12">
        <v>24.74</v>
      </c>
      <c r="G57" s="13"/>
      <c r="H57" s="23">
        <f>F57*G57</f>
        <v>0</v>
      </c>
    </row>
    <row r="58" spans="1:8" s="27" customFormat="1" ht="26.25" customHeight="1">
      <c r="A58" s="22" t="s">
        <v>83</v>
      </c>
      <c r="B58" s="202" t="s">
        <v>291</v>
      </c>
      <c r="C58" s="202"/>
      <c r="D58" s="202"/>
      <c r="E58" s="11" t="s">
        <v>4</v>
      </c>
      <c r="F58" s="12">
        <v>633.70000000000005</v>
      </c>
      <c r="G58" s="13"/>
      <c r="H58" s="23">
        <f>F58*G58</f>
        <v>0</v>
      </c>
    </row>
    <row r="59" spans="1:8" s="27" customFormat="1" ht="26.25" customHeight="1">
      <c r="A59" s="25" t="s">
        <v>84</v>
      </c>
      <c r="B59" s="201" t="s">
        <v>85</v>
      </c>
      <c r="C59" s="202"/>
      <c r="D59" s="202"/>
      <c r="E59" s="11" t="s">
        <v>16</v>
      </c>
      <c r="F59" s="12">
        <v>0</v>
      </c>
      <c r="G59" s="13"/>
      <c r="H59" s="23">
        <f>F59*G59</f>
        <v>0</v>
      </c>
    </row>
    <row r="60" spans="1:8" s="27" customFormat="1" ht="26.25" customHeight="1">
      <c r="A60" s="203" t="s">
        <v>25</v>
      </c>
      <c r="B60" s="204"/>
      <c r="C60" s="204"/>
      <c r="D60" s="204"/>
      <c r="E60" s="204"/>
      <c r="F60" s="204"/>
      <c r="G60" s="204"/>
      <c r="H60" s="24">
        <f>SUM(H38:H59)</f>
        <v>0</v>
      </c>
    </row>
    <row r="61" spans="1:8" ht="15" customHeight="1">
      <c r="A61" s="6"/>
      <c r="B61" s="5"/>
      <c r="C61" s="5"/>
      <c r="D61" s="5"/>
      <c r="E61" s="5"/>
      <c r="F61" s="5"/>
      <c r="G61" s="5"/>
      <c r="H61" s="7"/>
    </row>
    <row r="62" spans="1:8" ht="15" customHeight="1">
      <c r="A62" s="8"/>
      <c r="B62" s="197" t="s">
        <v>28</v>
      </c>
      <c r="C62" s="197"/>
      <c r="D62" s="197"/>
      <c r="E62" s="197"/>
      <c r="F62" s="9"/>
      <c r="G62" s="7"/>
      <c r="H62" s="7"/>
    </row>
    <row r="63" spans="1:8" ht="15" customHeight="1">
      <c r="A63" s="8" t="s">
        <v>0</v>
      </c>
      <c r="B63" s="197" t="s">
        <v>26</v>
      </c>
      <c r="C63" s="197"/>
      <c r="D63" s="197"/>
      <c r="E63" s="197"/>
      <c r="F63" s="9"/>
      <c r="G63" s="10"/>
      <c r="H63" s="7">
        <f>H25</f>
        <v>0</v>
      </c>
    </row>
    <row r="64" spans="1:8" ht="15" customHeight="1">
      <c r="A64" s="8" t="s">
        <v>5</v>
      </c>
      <c r="B64" s="197" t="s">
        <v>29</v>
      </c>
      <c r="C64" s="197"/>
      <c r="D64" s="197"/>
      <c r="E64" s="197"/>
      <c r="F64" s="9"/>
      <c r="G64" s="10"/>
      <c r="H64" s="7">
        <f>H36</f>
        <v>0</v>
      </c>
    </row>
    <row r="65" spans="1:8" ht="15" customHeight="1">
      <c r="A65" s="8" t="s">
        <v>12</v>
      </c>
      <c r="B65" s="197" t="s">
        <v>27</v>
      </c>
      <c r="C65" s="197"/>
      <c r="D65" s="197"/>
      <c r="E65" s="197"/>
      <c r="F65" s="9"/>
      <c r="G65" s="10"/>
      <c r="H65" s="7">
        <f>H60</f>
        <v>0</v>
      </c>
    </row>
    <row r="66" spans="1:8" s="4" customFormat="1" ht="15" customHeight="1">
      <c r="A66" s="224" t="s">
        <v>25</v>
      </c>
      <c r="B66" s="224"/>
      <c r="C66" s="224"/>
      <c r="D66" s="224"/>
      <c r="E66" s="224"/>
      <c r="F66" s="224"/>
      <c r="G66" s="224"/>
      <c r="H66" s="7">
        <f>SUM(H63:H65)</f>
        <v>0</v>
      </c>
    </row>
    <row r="69" spans="1:8">
      <c r="H69" s="26"/>
    </row>
  </sheetData>
  <mergeCells count="65">
    <mergeCell ref="B34:D34"/>
    <mergeCell ref="B35:D35"/>
    <mergeCell ref="B38:D38"/>
    <mergeCell ref="A36:G36"/>
    <mergeCell ref="B21:D21"/>
    <mergeCell ref="B22:D22"/>
    <mergeCell ref="B24:D24"/>
    <mergeCell ref="B37:H37"/>
    <mergeCell ref="B32:D32"/>
    <mergeCell ref="B26:H26"/>
    <mergeCell ref="A25:G25"/>
    <mergeCell ref="B29:D29"/>
    <mergeCell ref="A66:G66"/>
    <mergeCell ref="B43:D43"/>
    <mergeCell ref="B46:D46"/>
    <mergeCell ref="B17:D17"/>
    <mergeCell ref="B18:D18"/>
    <mergeCell ref="B19:D19"/>
    <mergeCell ref="B20:D20"/>
    <mergeCell ref="B23:D23"/>
    <mergeCell ref="B27:D27"/>
    <mergeCell ref="B52:D52"/>
    <mergeCell ref="B31:D31"/>
    <mergeCell ref="B54:D54"/>
    <mergeCell ref="B56:D56"/>
    <mergeCell ref="B57:D57"/>
    <mergeCell ref="B48:D48"/>
    <mergeCell ref="B58:D58"/>
    <mergeCell ref="A1:H1"/>
    <mergeCell ref="B4:D4"/>
    <mergeCell ref="A5:H5"/>
    <mergeCell ref="A3:H3"/>
    <mergeCell ref="B44:D44"/>
    <mergeCell ref="B33:D33"/>
    <mergeCell ref="B39:D39"/>
    <mergeCell ref="A2:H2"/>
    <mergeCell ref="B28:D28"/>
    <mergeCell ref="B30:D30"/>
    <mergeCell ref="B9:D9"/>
    <mergeCell ref="B10:D10"/>
    <mergeCell ref="B12:D12"/>
    <mergeCell ref="B14:D14"/>
    <mergeCell ref="B11:D11"/>
    <mergeCell ref="B15:D15"/>
    <mergeCell ref="B6:H6"/>
    <mergeCell ref="B7:D7"/>
    <mergeCell ref="B8:D8"/>
    <mergeCell ref="B13:D13"/>
    <mergeCell ref="B16:D16"/>
    <mergeCell ref="B64:E64"/>
    <mergeCell ref="B47:D47"/>
    <mergeCell ref="B42:D42"/>
    <mergeCell ref="B53:D53"/>
    <mergeCell ref="B65:E65"/>
    <mergeCell ref="B62:E62"/>
    <mergeCell ref="B59:D59"/>
    <mergeCell ref="B55:D55"/>
    <mergeCell ref="B50:D50"/>
    <mergeCell ref="B51:D51"/>
    <mergeCell ref="B45:D45"/>
    <mergeCell ref="B63:E63"/>
    <mergeCell ref="B40:D40"/>
    <mergeCell ref="B41:D41"/>
    <mergeCell ref="A60:G60"/>
    <mergeCell ref="B49:D49"/>
  </mergeCells>
  <phoneticPr fontId="4" type="noConversion"/>
  <printOptions horizontalCentered="1"/>
  <pageMargins left="0.511811023622047" right="0.511811023622047" top="0.55118110236220497" bottom="0.5" header="0.23622047244094499" footer="0.25"/>
  <pageSetup paperSize="9" scale="63" firstPageNumber="0" fitToHeight="0" orientation="portrait" r:id="rId1"/>
  <headerFooter alignWithMargins="0">
    <oddHeader xml:space="preserve">&amp;R&amp;"Verdana,Italic"&amp;9 </oddHeader>
    <oddFooter>&amp;C&amp;"Arial,Bold Italic"&amp;P</oddFooter>
  </headerFooter>
  <rowBreaks count="1" manualBreakCount="1">
    <brk id="46" max="7"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05F8E4-0EFF-4E10-A7B7-52D31DB8533D}">
  <sheetPr>
    <tabColor theme="3" tint="0.59999389629810485"/>
    <pageSetUpPr fitToPage="1"/>
  </sheetPr>
  <dimension ref="A1:I136"/>
  <sheetViews>
    <sheetView showGridLines="0" view="pageBreakPreview" topLeftCell="A78" zoomScale="85" zoomScaleNormal="100" zoomScaleSheetLayoutView="85" workbookViewId="0">
      <selection activeCell="E81" sqref="E81"/>
    </sheetView>
  </sheetViews>
  <sheetFormatPr defaultRowHeight="14.25"/>
  <cols>
    <col min="1" max="1" width="6.28515625" style="121" customWidth="1"/>
    <col min="2" max="2" width="37.85546875" style="121" customWidth="1"/>
    <col min="3" max="3" width="5.42578125" style="121" customWidth="1"/>
    <col min="4" max="4" width="14.28515625" style="121" customWidth="1"/>
    <col min="5" max="5" width="13.5703125" style="124" customWidth="1"/>
    <col min="6" max="6" width="16.140625" style="121" customWidth="1"/>
    <col min="7" max="7" width="9.5703125" style="121" hidden="1" customWidth="1"/>
    <col min="8" max="11" width="0" style="121" hidden="1" customWidth="1"/>
    <col min="12" max="16384" width="9.140625" style="121"/>
  </cols>
  <sheetData>
    <row r="1" spans="1:8" s="117" customFormat="1">
      <c r="A1" s="44"/>
      <c r="B1" s="44"/>
      <c r="C1" s="44"/>
      <c r="D1" s="44"/>
      <c r="E1" s="44"/>
      <c r="F1" s="44"/>
      <c r="G1" s="116"/>
      <c r="H1" s="116"/>
    </row>
    <row r="2" spans="1:8" s="118" customFormat="1" ht="20.25">
      <c r="A2" s="231" t="s">
        <v>45</v>
      </c>
      <c r="B2" s="231"/>
      <c r="C2" s="231"/>
      <c r="D2" s="231"/>
      <c r="E2" s="231"/>
      <c r="F2" s="231"/>
    </row>
    <row r="3" spans="1:8" s="116" customFormat="1">
      <c r="A3" s="44"/>
      <c r="B3" s="44"/>
      <c r="C3" s="44"/>
      <c r="D3" s="44"/>
      <c r="E3" s="44"/>
      <c r="F3" s="44"/>
    </row>
    <row r="4" spans="1:8" s="116" customFormat="1">
      <c r="A4" s="42" t="s">
        <v>105</v>
      </c>
      <c r="B4" s="42"/>
      <c r="C4" s="42"/>
      <c r="D4" s="42"/>
      <c r="E4" s="42"/>
      <c r="F4" s="42"/>
    </row>
    <row r="5" spans="1:8" s="116" customFormat="1" ht="58.5" customHeight="1">
      <c r="A5" s="232" t="s">
        <v>198</v>
      </c>
      <c r="B5" s="232"/>
      <c r="C5" s="232"/>
      <c r="D5" s="232"/>
      <c r="E5" s="232"/>
      <c r="F5" s="232"/>
    </row>
    <row r="6" spans="1:8" s="116" customFormat="1" ht="12.75">
      <c r="A6" s="45" t="s">
        <v>107</v>
      </c>
      <c r="B6" s="45" t="s">
        <v>18</v>
      </c>
      <c r="C6" s="45" t="s">
        <v>108</v>
      </c>
      <c r="D6" s="46" t="s">
        <v>20</v>
      </c>
      <c r="E6" s="47" t="s">
        <v>109</v>
      </c>
      <c r="F6" s="45" t="s">
        <v>110</v>
      </c>
    </row>
    <row r="7" spans="1:8" s="116" customFormat="1">
      <c r="A7" s="49"/>
      <c r="B7" s="49"/>
      <c r="C7" s="49"/>
      <c r="D7" s="49"/>
      <c r="E7" s="50"/>
      <c r="F7" s="49"/>
    </row>
    <row r="8" spans="1:8" s="116" customFormat="1" ht="12.75" customHeight="1">
      <c r="A8" s="51" t="s">
        <v>111</v>
      </c>
      <c r="B8" s="52" t="s">
        <v>112</v>
      </c>
      <c r="C8" s="53"/>
      <c r="D8" s="54"/>
      <c r="E8" s="54"/>
      <c r="F8" s="55"/>
    </row>
    <row r="9" spans="1:8" s="116" customFormat="1" ht="38.25">
      <c r="A9" s="56">
        <v>1</v>
      </c>
      <c r="B9" s="57" t="s">
        <v>113</v>
      </c>
      <c r="C9" s="53"/>
      <c r="D9" s="54"/>
      <c r="E9" s="54"/>
      <c r="F9" s="55"/>
    </row>
    <row r="10" spans="1:8" s="116" customFormat="1" ht="221.25" customHeight="1">
      <c r="A10" s="56"/>
      <c r="B10" s="58" t="s">
        <v>114</v>
      </c>
      <c r="C10" s="58"/>
      <c r="D10" s="54"/>
      <c r="E10" s="54"/>
      <c r="F10" s="55"/>
    </row>
    <row r="11" spans="1:8" s="116" customFormat="1" ht="12.75">
      <c r="A11" s="56"/>
      <c r="B11" s="58"/>
      <c r="C11" s="53" t="s">
        <v>115</v>
      </c>
      <c r="D11" s="54">
        <f>163.5+13+12.5+54</f>
        <v>243</v>
      </c>
      <c r="E11" s="54"/>
      <c r="F11" s="59"/>
    </row>
    <row r="12" spans="1:8" s="116" customFormat="1" ht="12.75">
      <c r="A12" s="56"/>
      <c r="B12" s="58" t="s">
        <v>25</v>
      </c>
      <c r="C12" s="53" t="str">
        <f>C11</f>
        <v>m1</v>
      </c>
      <c r="D12" s="60">
        <f>SUM(D11:D11)</f>
        <v>243</v>
      </c>
      <c r="E12" s="59"/>
      <c r="F12" s="59">
        <f>D12*E12</f>
        <v>0</v>
      </c>
    </row>
    <row r="13" spans="1:8" s="116" customFormat="1" ht="12.75">
      <c r="A13" s="56"/>
      <c r="B13" s="61"/>
      <c r="C13" s="53"/>
      <c r="D13" s="233" t="s">
        <v>116</v>
      </c>
      <c r="E13" s="233"/>
      <c r="F13" s="62">
        <f>SUM(F12)</f>
        <v>0</v>
      </c>
    </row>
    <row r="14" spans="1:8" s="116" customFormat="1" ht="12.75">
      <c r="A14" s="63"/>
      <c r="B14" s="40"/>
      <c r="C14" s="48"/>
      <c r="D14" s="64"/>
      <c r="E14" s="64"/>
      <c r="F14" s="65"/>
    </row>
    <row r="15" spans="1:8" s="116" customFormat="1" ht="12.75">
      <c r="A15" s="51" t="s">
        <v>117</v>
      </c>
      <c r="B15" s="66" t="s">
        <v>26</v>
      </c>
      <c r="C15" s="53"/>
      <c r="D15" s="55"/>
      <c r="E15" s="54"/>
      <c r="F15" s="59"/>
    </row>
    <row r="16" spans="1:8" s="116" customFormat="1" ht="25.5">
      <c r="A16" s="56">
        <v>1</v>
      </c>
      <c r="B16" s="57" t="s">
        <v>293</v>
      </c>
      <c r="C16" s="53"/>
      <c r="D16" s="53"/>
      <c r="E16" s="53"/>
      <c r="F16" s="53"/>
    </row>
    <row r="17" spans="1:8" s="116" customFormat="1" ht="306">
      <c r="A17" s="56"/>
      <c r="B17" s="67" t="s">
        <v>119</v>
      </c>
      <c r="C17" s="58"/>
      <c r="D17" s="58"/>
      <c r="E17" s="58"/>
      <c r="F17" s="58"/>
    </row>
    <row r="18" spans="1:8" s="116" customFormat="1" ht="12.75">
      <c r="A18" s="56"/>
      <c r="B18" s="58"/>
      <c r="C18" s="53" t="s">
        <v>120</v>
      </c>
      <c r="D18" s="54">
        <v>2</v>
      </c>
      <c r="E18" s="54"/>
      <c r="F18" s="59"/>
    </row>
    <row r="19" spans="1:8" s="116" customFormat="1" ht="12.75">
      <c r="A19" s="56"/>
      <c r="B19" s="58" t="s">
        <v>25</v>
      </c>
      <c r="C19" s="53" t="str">
        <f>C18</f>
        <v>ком</v>
      </c>
      <c r="D19" s="60">
        <f>SUM(D18:D18)</f>
        <v>2</v>
      </c>
      <c r="E19" s="59"/>
      <c r="F19" s="59">
        <f>D19*E19</f>
        <v>0</v>
      </c>
    </row>
    <row r="20" spans="1:8" s="116" customFormat="1" ht="25.5">
      <c r="A20" s="56">
        <v>2</v>
      </c>
      <c r="B20" s="68" t="s">
        <v>121</v>
      </c>
      <c r="C20" s="53"/>
      <c r="D20" s="54"/>
      <c r="E20" s="59"/>
      <c r="F20" s="59"/>
    </row>
    <row r="21" spans="1:8" s="116" customFormat="1" ht="178.5">
      <c r="A21" s="56"/>
      <c r="B21" s="58" t="s">
        <v>199</v>
      </c>
      <c r="C21" s="53"/>
      <c r="D21" s="54"/>
      <c r="E21" s="59"/>
      <c r="F21" s="59"/>
    </row>
    <row r="22" spans="1:8" s="116" customFormat="1" ht="12.75">
      <c r="A22" s="56"/>
      <c r="B22" s="58"/>
      <c r="C22" s="53" t="s">
        <v>123</v>
      </c>
      <c r="D22" s="70">
        <v>10</v>
      </c>
      <c r="E22" s="54"/>
      <c r="F22" s="59"/>
    </row>
    <row r="23" spans="1:8" s="116" customFormat="1" ht="12.75">
      <c r="A23" s="56"/>
      <c r="B23" s="69" t="s">
        <v>25</v>
      </c>
      <c r="C23" s="53" t="str">
        <f>C22</f>
        <v>m2</v>
      </c>
      <c r="D23" s="70">
        <f>SUM(D22:D22)</f>
        <v>10</v>
      </c>
      <c r="E23" s="59"/>
      <c r="F23" s="59">
        <f>D23*E23</f>
        <v>0</v>
      </c>
    </row>
    <row r="24" spans="1:8" s="116" customFormat="1" ht="12.75">
      <c r="A24" s="56"/>
      <c r="B24" s="72"/>
      <c r="C24" s="53"/>
      <c r="D24" s="225" t="s">
        <v>130</v>
      </c>
      <c r="E24" s="225"/>
      <c r="F24" s="62">
        <f>SUM(F17:F23)</f>
        <v>0</v>
      </c>
    </row>
    <row r="25" spans="1:8" s="116" customFormat="1" ht="12.75">
      <c r="A25" s="63"/>
      <c r="B25" s="40"/>
      <c r="C25" s="48"/>
      <c r="D25" s="64"/>
      <c r="E25" s="64"/>
      <c r="F25" s="65"/>
    </row>
    <row r="26" spans="1:8" s="116" customFormat="1" ht="12.75">
      <c r="A26" s="51" t="s">
        <v>131</v>
      </c>
      <c r="B26" s="73" t="s">
        <v>29</v>
      </c>
      <c r="C26" s="53"/>
      <c r="D26" s="54"/>
      <c r="E26" s="54"/>
      <c r="F26" s="59"/>
      <c r="G26" s="119"/>
    </row>
    <row r="27" spans="1:8" s="116" customFormat="1" ht="38.25">
      <c r="A27" s="56">
        <v>1</v>
      </c>
      <c r="B27" s="75" t="s">
        <v>200</v>
      </c>
      <c r="C27" s="53" t="s">
        <v>143</v>
      </c>
      <c r="D27" s="55"/>
      <c r="E27" s="59"/>
      <c r="F27" s="59"/>
      <c r="G27" s="119"/>
    </row>
    <row r="28" spans="1:8" s="116" customFormat="1" ht="229.5">
      <c r="A28" s="56"/>
      <c r="B28" s="58" t="s">
        <v>201</v>
      </c>
      <c r="C28" s="53" t="s">
        <v>143</v>
      </c>
      <c r="D28" s="55"/>
      <c r="E28" s="59"/>
      <c r="F28" s="59"/>
    </row>
    <row r="29" spans="1:8" s="116" customFormat="1" ht="12.75">
      <c r="A29" s="56"/>
      <c r="B29" s="58"/>
      <c r="C29" s="53" t="s">
        <v>145</v>
      </c>
      <c r="D29" s="54">
        <f>((69+86)*1*0.8)*0.7</f>
        <v>86.8</v>
      </c>
      <c r="E29" s="54"/>
      <c r="F29" s="59"/>
    </row>
    <row r="30" spans="1:8" s="116" customFormat="1" ht="12.75">
      <c r="A30" s="56"/>
      <c r="B30" s="58" t="s">
        <v>25</v>
      </c>
      <c r="C30" s="53" t="str">
        <f>C29</f>
        <v>m3</v>
      </c>
      <c r="D30" s="60">
        <f>SUM(D29:D29)</f>
        <v>86.8</v>
      </c>
      <c r="E30" s="59"/>
      <c r="F30" s="59">
        <f>D30*E30</f>
        <v>0</v>
      </c>
    </row>
    <row r="31" spans="1:8" s="116" customFormat="1" ht="38.25">
      <c r="A31" s="56">
        <v>2</v>
      </c>
      <c r="B31" s="76" t="s">
        <v>202</v>
      </c>
      <c r="C31" s="53" t="s">
        <v>143</v>
      </c>
      <c r="D31" s="55"/>
      <c r="E31" s="59"/>
      <c r="F31" s="59"/>
      <c r="G31" s="120"/>
      <c r="H31" s="120"/>
    </row>
    <row r="32" spans="1:8" s="116" customFormat="1" ht="229.5">
      <c r="A32" s="56"/>
      <c r="B32" s="58" t="s">
        <v>201</v>
      </c>
      <c r="C32" s="53" t="s">
        <v>143</v>
      </c>
      <c r="D32" s="55"/>
      <c r="E32" s="59"/>
      <c r="F32" s="59"/>
    </row>
    <row r="33" spans="1:9" s="116" customFormat="1" ht="12.75">
      <c r="A33" s="56"/>
      <c r="B33" s="58"/>
      <c r="C33" s="53" t="s">
        <v>145</v>
      </c>
      <c r="D33" s="54">
        <f>((69+86)*1*0.8)*0.3</f>
        <v>37.199999999999996</v>
      </c>
      <c r="E33" s="54"/>
      <c r="F33" s="59"/>
    </row>
    <row r="34" spans="1:9" s="116" customFormat="1" ht="12.75">
      <c r="A34" s="56"/>
      <c r="B34" s="58" t="s">
        <v>25</v>
      </c>
      <c r="C34" s="53" t="str">
        <f>C33</f>
        <v>m3</v>
      </c>
      <c r="D34" s="60">
        <f>SUM(D33:D33)</f>
        <v>37.199999999999996</v>
      </c>
      <c r="E34" s="59"/>
      <c r="F34" s="59">
        <f>D34*E34</f>
        <v>0</v>
      </c>
    </row>
    <row r="35" spans="1:9" s="116" customFormat="1" ht="38.25">
      <c r="A35" s="56">
        <v>3</v>
      </c>
      <c r="B35" s="68" t="s">
        <v>203</v>
      </c>
      <c r="C35" s="53"/>
      <c r="D35" s="54"/>
      <c r="E35" s="59"/>
      <c r="F35" s="59"/>
      <c r="G35" s="120"/>
      <c r="H35" s="120"/>
    </row>
    <row r="36" spans="1:9" s="116" customFormat="1" ht="170.25" customHeight="1">
      <c r="A36" s="56"/>
      <c r="B36" s="58" t="s">
        <v>148</v>
      </c>
      <c r="C36" s="53"/>
      <c r="D36" s="54"/>
      <c r="E36" s="59"/>
      <c r="F36" s="59"/>
    </row>
    <row r="37" spans="1:9" s="116" customFormat="1" ht="12.75">
      <c r="A37" s="56"/>
      <c r="B37" s="58"/>
      <c r="C37" s="53" t="s">
        <v>123</v>
      </c>
      <c r="D37" s="54">
        <f>((69+86))*0.8</f>
        <v>124</v>
      </c>
      <c r="E37" s="54"/>
      <c r="F37" s="59"/>
    </row>
    <row r="38" spans="1:9" s="116" customFormat="1" ht="12.75">
      <c r="A38" s="56"/>
      <c r="B38" s="58" t="s">
        <v>25</v>
      </c>
      <c r="C38" s="53" t="str">
        <f>C37</f>
        <v>m2</v>
      </c>
      <c r="D38" s="60">
        <f>SUM(D37:D37)</f>
        <v>124</v>
      </c>
      <c r="E38" s="59"/>
      <c r="F38" s="59">
        <f>D38*E38</f>
        <v>0</v>
      </c>
    </row>
    <row r="39" spans="1:9" s="116" customFormat="1" ht="51">
      <c r="A39" s="56">
        <v>4</v>
      </c>
      <c r="B39" s="68" t="s">
        <v>204</v>
      </c>
      <c r="C39" s="53"/>
      <c r="D39" s="55"/>
      <c r="E39" s="59"/>
      <c r="F39" s="59"/>
      <c r="G39" s="119"/>
    </row>
    <row r="40" spans="1:9" s="116" customFormat="1" ht="140.25">
      <c r="A40" s="56"/>
      <c r="B40" s="58" t="s">
        <v>150</v>
      </c>
      <c r="C40" s="53"/>
      <c r="D40" s="55"/>
      <c r="E40" s="59"/>
      <c r="F40" s="59"/>
      <c r="H40" s="120"/>
      <c r="I40" s="116">
        <f>((69*0.5*0.8)-(0.08*0.08*3.14*69))+((86*0.5*0.8)-(0.1*0.1*3.14*86))</f>
        <v>57.912976</v>
      </c>
    </row>
    <row r="41" spans="1:9" s="116" customFormat="1" ht="12.75">
      <c r="A41" s="56"/>
      <c r="B41" s="58"/>
      <c r="C41" s="53" t="s">
        <v>145</v>
      </c>
      <c r="D41" s="54">
        <f>D37*0.15</f>
        <v>18.599999999999998</v>
      </c>
      <c r="E41" s="54"/>
      <c r="F41" s="59"/>
    </row>
    <row r="42" spans="1:9" s="116" customFormat="1" ht="12.75">
      <c r="A42" s="56"/>
      <c r="B42" s="58" t="s">
        <v>25</v>
      </c>
      <c r="C42" s="53" t="s">
        <v>145</v>
      </c>
      <c r="D42" s="60">
        <f>SUM(D41:D41)</f>
        <v>18.599999999999998</v>
      </c>
      <c r="E42" s="59"/>
      <c r="F42" s="59">
        <f>D42*E42</f>
        <v>0</v>
      </c>
    </row>
    <row r="43" spans="1:9" s="116" customFormat="1" ht="38.25">
      <c r="A43" s="56">
        <v>5</v>
      </c>
      <c r="B43" s="68" t="s">
        <v>151</v>
      </c>
      <c r="C43" s="53"/>
      <c r="D43" s="60"/>
      <c r="E43" s="59"/>
      <c r="F43" s="59"/>
      <c r="G43" s="119"/>
      <c r="H43" s="120"/>
    </row>
    <row r="44" spans="1:9" s="116" customFormat="1" ht="178.5">
      <c r="A44" s="56"/>
      <c r="B44" s="58" t="s">
        <v>152</v>
      </c>
      <c r="C44" s="53"/>
      <c r="D44" s="60"/>
      <c r="E44" s="59"/>
      <c r="F44" s="59"/>
    </row>
    <row r="45" spans="1:9" s="116" customFormat="1" ht="12.75">
      <c r="A45" s="56"/>
      <c r="B45" s="58"/>
      <c r="C45" s="53" t="s">
        <v>145</v>
      </c>
      <c r="D45" s="60">
        <f>I40</f>
        <v>57.912976</v>
      </c>
      <c r="E45" s="59"/>
      <c r="F45" s="78"/>
    </row>
    <row r="46" spans="1:9" s="116" customFormat="1" ht="12.75">
      <c r="A46" s="56"/>
      <c r="B46" s="58" t="s">
        <v>25</v>
      </c>
      <c r="C46" s="53" t="str">
        <f>C45</f>
        <v>m3</v>
      </c>
      <c r="D46" s="60">
        <f>SUM(D45:D45)</f>
        <v>57.912976</v>
      </c>
      <c r="E46" s="59"/>
      <c r="F46" s="78">
        <f>D46*E46</f>
        <v>0</v>
      </c>
      <c r="H46" s="120"/>
    </row>
    <row r="47" spans="1:9" s="116" customFormat="1" ht="25.5">
      <c r="A47" s="56">
        <v>6</v>
      </c>
      <c r="B47" s="68" t="s">
        <v>153</v>
      </c>
      <c r="C47" s="53"/>
      <c r="D47" s="79"/>
      <c r="E47" s="59"/>
      <c r="F47" s="78"/>
    </row>
    <row r="48" spans="1:9" s="116" customFormat="1" ht="153">
      <c r="A48" s="56"/>
      <c r="B48" s="58" t="s">
        <v>154</v>
      </c>
      <c r="C48" s="53"/>
      <c r="D48" s="79"/>
      <c r="E48" s="59"/>
      <c r="F48" s="78"/>
    </row>
    <row r="49" spans="1:7" s="116" customFormat="1" ht="12.75">
      <c r="A49" s="56"/>
      <c r="B49" s="58"/>
      <c r="C49" s="53" t="s">
        <v>145</v>
      </c>
      <c r="D49" s="60">
        <f>D29+D33-D45-D41-(0.08*0.08*3.14*76.5)-(0.1*0.1*3.14*86)</f>
        <v>43.249280000000006</v>
      </c>
      <c r="E49" s="59"/>
      <c r="F49" s="78"/>
      <c r="G49" s="120"/>
    </row>
    <row r="50" spans="1:7" s="116" customFormat="1" ht="12.75">
      <c r="A50" s="56"/>
      <c r="B50" s="58" t="s">
        <v>25</v>
      </c>
      <c r="C50" s="53" t="str">
        <f>C49</f>
        <v>m3</v>
      </c>
      <c r="D50" s="60">
        <f>SUM(D49:D49)</f>
        <v>43.249280000000006</v>
      </c>
      <c r="E50" s="59"/>
      <c r="F50" s="78">
        <f>D50*E50</f>
        <v>0</v>
      </c>
    </row>
    <row r="51" spans="1:7" s="116" customFormat="1" ht="51">
      <c r="A51" s="56">
        <v>7</v>
      </c>
      <c r="B51" s="66" t="s">
        <v>155</v>
      </c>
      <c r="C51" s="53" t="s">
        <v>143</v>
      </c>
      <c r="D51" s="79"/>
      <c r="E51" s="59"/>
      <c r="F51" s="78"/>
    </row>
    <row r="52" spans="1:7" s="116" customFormat="1" ht="102">
      <c r="A52" s="56"/>
      <c r="B52" s="58" t="s">
        <v>156</v>
      </c>
      <c r="C52" s="53" t="s">
        <v>143</v>
      </c>
      <c r="D52" s="79"/>
      <c r="E52" s="59"/>
      <c r="F52" s="78"/>
    </row>
    <row r="53" spans="1:7" s="116" customFormat="1" ht="12.75">
      <c r="A53" s="56"/>
      <c r="B53" s="58"/>
      <c r="C53" s="53" t="s">
        <v>145</v>
      </c>
      <c r="D53" s="60">
        <f>D29+D33-D49</f>
        <v>80.750720000000001</v>
      </c>
      <c r="E53" s="59"/>
      <c r="F53" s="78"/>
    </row>
    <row r="54" spans="1:7" s="116" customFormat="1" ht="12.75">
      <c r="A54" s="56"/>
      <c r="B54" s="58" t="s">
        <v>25</v>
      </c>
      <c r="C54" s="53" t="str">
        <f>C53</f>
        <v>m3</v>
      </c>
      <c r="D54" s="60">
        <f>SUM(D53:D53)</f>
        <v>80.750720000000001</v>
      </c>
      <c r="E54" s="59"/>
      <c r="F54" s="78">
        <f>D54*E54</f>
        <v>0</v>
      </c>
    </row>
    <row r="55" spans="1:7" s="116" customFormat="1" ht="12.75">
      <c r="A55" s="56"/>
      <c r="B55" s="72"/>
      <c r="C55" s="53"/>
      <c r="D55" s="225" t="s">
        <v>141</v>
      </c>
      <c r="E55" s="225"/>
      <c r="F55" s="62">
        <f>SUM(F27:F54)</f>
        <v>0</v>
      </c>
      <c r="G55" s="119">
        <f>D11</f>
        <v>243</v>
      </c>
    </row>
    <row r="56" spans="1:7" s="116" customFormat="1" ht="12.75">
      <c r="A56" s="63"/>
      <c r="B56" s="80"/>
      <c r="C56" s="48" t="s">
        <v>143</v>
      </c>
      <c r="D56" s="40"/>
      <c r="E56" s="65"/>
      <c r="F56" s="65"/>
      <c r="G56" s="120"/>
    </row>
    <row r="57" spans="1:7" s="116" customFormat="1" ht="12.75">
      <c r="A57" s="51" t="s">
        <v>157</v>
      </c>
      <c r="B57" s="73" t="s">
        <v>158</v>
      </c>
      <c r="C57" s="53"/>
      <c r="D57" s="54"/>
      <c r="E57" s="54"/>
      <c r="F57" s="59"/>
    </row>
    <row r="58" spans="1:7" s="116" customFormat="1" ht="51">
      <c r="A58" s="56">
        <v>1</v>
      </c>
      <c r="B58" s="68" t="s">
        <v>159</v>
      </c>
      <c r="C58" s="53"/>
      <c r="D58" s="53"/>
      <c r="E58" s="53"/>
      <c r="F58" s="53"/>
    </row>
    <row r="59" spans="1:7" s="116" customFormat="1" ht="102">
      <c r="A59" s="56"/>
      <c r="B59" s="58" t="s">
        <v>160</v>
      </c>
      <c r="C59" s="53"/>
      <c r="D59" s="53"/>
      <c r="E59" s="53"/>
      <c r="F59" s="53"/>
    </row>
    <row r="60" spans="1:7" s="116" customFormat="1" ht="12.75">
      <c r="A60" s="56"/>
      <c r="B60" s="58"/>
      <c r="C60" s="53" t="s">
        <v>145</v>
      </c>
      <c r="D60" s="60">
        <f>(D11)*0.5*0.15</f>
        <v>18.224999999999998</v>
      </c>
      <c r="E60" s="60"/>
      <c r="F60" s="78"/>
      <c r="G60" s="120"/>
    </row>
    <row r="61" spans="1:7" s="116" customFormat="1" ht="12.75">
      <c r="A61" s="56"/>
      <c r="B61" s="58" t="s">
        <v>25</v>
      </c>
      <c r="C61" s="53" t="str">
        <f>C60</f>
        <v>m3</v>
      </c>
      <c r="D61" s="60">
        <f>SUM(D60:D60)</f>
        <v>18.224999999999998</v>
      </c>
      <c r="E61" s="78"/>
      <c r="F61" s="78">
        <f>D61*E61</f>
        <v>0</v>
      </c>
    </row>
    <row r="62" spans="1:7" s="116" customFormat="1" ht="38.25">
      <c r="A62" s="56">
        <v>2</v>
      </c>
      <c r="B62" s="66" t="s">
        <v>161</v>
      </c>
      <c r="C62" s="53"/>
      <c r="D62" s="60"/>
      <c r="E62" s="78"/>
      <c r="F62" s="78"/>
    </row>
    <row r="63" spans="1:7" s="116" customFormat="1" ht="242.25">
      <c r="A63" s="56"/>
      <c r="B63" s="58" t="s">
        <v>162</v>
      </c>
      <c r="C63" s="53"/>
      <c r="D63" s="71"/>
      <c r="E63" s="78"/>
      <c r="F63" s="78"/>
    </row>
    <row r="64" spans="1:7" s="116" customFormat="1" ht="12.75">
      <c r="A64" s="56"/>
      <c r="B64" s="58"/>
      <c r="C64" s="53" t="s">
        <v>163</v>
      </c>
      <c r="D64" s="60">
        <v>7</v>
      </c>
      <c r="E64" s="60"/>
      <c r="F64" s="78"/>
    </row>
    <row r="65" spans="1:6" s="116" customFormat="1" ht="12.75">
      <c r="A65" s="56"/>
      <c r="B65" s="58" t="s">
        <v>25</v>
      </c>
      <c r="C65" s="53" t="s">
        <v>163</v>
      </c>
      <c r="D65" s="60">
        <f>SUM(D64:D64)</f>
        <v>7</v>
      </c>
      <c r="E65" s="78"/>
      <c r="F65" s="78">
        <f>D65*E65</f>
        <v>0</v>
      </c>
    </row>
    <row r="66" spans="1:6" s="116" customFormat="1" ht="25.5">
      <c r="A66" s="56">
        <v>3</v>
      </c>
      <c r="B66" s="66" t="s">
        <v>166</v>
      </c>
      <c r="C66" s="53"/>
      <c r="D66" s="60"/>
      <c r="E66" s="78"/>
      <c r="F66" s="78"/>
    </row>
    <row r="67" spans="1:6" s="116" customFormat="1" ht="102">
      <c r="A67" s="56"/>
      <c r="B67" s="58" t="s">
        <v>167</v>
      </c>
      <c r="C67" s="53"/>
      <c r="D67" s="71"/>
      <c r="E67" s="78"/>
      <c r="F67" s="78"/>
    </row>
    <row r="68" spans="1:6" s="116" customFormat="1" ht="12.75">
      <c r="A68" s="56"/>
      <c r="B68" s="58"/>
      <c r="C68" s="53" t="s">
        <v>163</v>
      </c>
      <c r="D68" s="60">
        <v>14</v>
      </c>
      <c r="E68" s="60"/>
      <c r="F68" s="78"/>
    </row>
    <row r="69" spans="1:6" s="116" customFormat="1" ht="12.75">
      <c r="A69" s="56"/>
      <c r="B69" s="58" t="s">
        <v>25</v>
      </c>
      <c r="C69" s="53" t="s">
        <v>163</v>
      </c>
      <c r="D69" s="60">
        <f>SUM(D68:D68)</f>
        <v>14</v>
      </c>
      <c r="E69" s="78"/>
      <c r="F69" s="78">
        <f>D69*E69</f>
        <v>0</v>
      </c>
    </row>
    <row r="70" spans="1:6" s="116" customFormat="1" ht="43.5" customHeight="1">
      <c r="A70" s="56">
        <v>4</v>
      </c>
      <c r="B70" s="66" t="s">
        <v>168</v>
      </c>
      <c r="C70" s="53"/>
      <c r="D70" s="60"/>
      <c r="E70" s="78"/>
      <c r="F70" s="78"/>
    </row>
    <row r="71" spans="1:6" s="116" customFormat="1" ht="103.5" customHeight="1">
      <c r="A71" s="56"/>
      <c r="B71" s="58" t="s">
        <v>169</v>
      </c>
      <c r="C71" s="53"/>
      <c r="D71" s="71"/>
      <c r="E71" s="78"/>
      <c r="F71" s="78"/>
    </row>
    <row r="72" spans="1:6" s="116" customFormat="1" ht="12.75">
      <c r="A72" s="56"/>
      <c r="B72" s="58"/>
      <c r="C72" s="53" t="s">
        <v>163</v>
      </c>
      <c r="D72" s="60">
        <v>11</v>
      </c>
      <c r="E72" s="60"/>
      <c r="F72" s="78"/>
    </row>
    <row r="73" spans="1:6" s="116" customFormat="1" ht="12.75">
      <c r="A73" s="56"/>
      <c r="B73" s="58" t="s">
        <v>25</v>
      </c>
      <c r="C73" s="53" t="s">
        <v>163</v>
      </c>
      <c r="D73" s="60">
        <f>SUM(D72:D72)</f>
        <v>11</v>
      </c>
      <c r="E73" s="78"/>
      <c r="F73" s="78">
        <f>D73*E73</f>
        <v>0</v>
      </c>
    </row>
    <row r="74" spans="1:6" s="116" customFormat="1" ht="38.25">
      <c r="A74" s="56">
        <v>5</v>
      </c>
      <c r="B74" s="68" t="s">
        <v>205</v>
      </c>
      <c r="C74" s="53"/>
      <c r="D74" s="71"/>
      <c r="E74" s="78"/>
      <c r="F74" s="78"/>
    </row>
    <row r="75" spans="1:6" s="116" customFormat="1" ht="76.5">
      <c r="A75" s="56"/>
      <c r="B75" s="58" t="s">
        <v>171</v>
      </c>
      <c r="C75" s="53"/>
      <c r="D75" s="78"/>
      <c r="E75" s="78"/>
      <c r="F75" s="78"/>
    </row>
    <row r="76" spans="1:6" s="116" customFormat="1" ht="12.75">
      <c r="A76" s="56"/>
      <c r="B76" s="58"/>
      <c r="C76" s="53" t="s">
        <v>129</v>
      </c>
      <c r="D76" s="60">
        <v>86</v>
      </c>
      <c r="E76" s="60"/>
      <c r="F76" s="78"/>
    </row>
    <row r="77" spans="1:6">
      <c r="A77" s="56"/>
      <c r="B77" s="58" t="s">
        <v>25</v>
      </c>
      <c r="C77" s="53" t="str">
        <f>C76</f>
        <v>m</v>
      </c>
      <c r="D77" s="60">
        <f>SUM(D76:D76)</f>
        <v>86</v>
      </c>
      <c r="E77" s="78"/>
      <c r="F77" s="78">
        <f>E77*D77</f>
        <v>0</v>
      </c>
    </row>
    <row r="78" spans="1:6" ht="25.5">
      <c r="A78" s="56">
        <v>6</v>
      </c>
      <c r="B78" s="68" t="s">
        <v>206</v>
      </c>
      <c r="C78" s="53"/>
      <c r="D78" s="71"/>
      <c r="E78" s="78"/>
      <c r="F78" s="78"/>
    </row>
    <row r="79" spans="1:6" ht="76.5">
      <c r="A79" s="56"/>
      <c r="B79" s="58" t="s">
        <v>171</v>
      </c>
      <c r="C79" s="53"/>
      <c r="D79" s="78"/>
      <c r="E79" s="78"/>
      <c r="F79" s="78"/>
    </row>
    <row r="80" spans="1:6" ht="12.75" customHeight="1">
      <c r="A80" s="56"/>
      <c r="B80" s="58"/>
      <c r="C80" s="53" t="s">
        <v>129</v>
      </c>
      <c r="D80" s="60">
        <v>69</v>
      </c>
      <c r="E80" s="60"/>
      <c r="F80" s="78"/>
    </row>
    <row r="81" spans="1:6" s="122" customFormat="1">
      <c r="A81" s="56"/>
      <c r="B81" s="58" t="s">
        <v>25</v>
      </c>
      <c r="C81" s="53" t="str">
        <f>C80</f>
        <v>m</v>
      </c>
      <c r="D81" s="60">
        <f>SUM(D80:D80)</f>
        <v>69</v>
      </c>
      <c r="E81" s="78"/>
      <c r="F81" s="78">
        <f>E81*D81</f>
        <v>0</v>
      </c>
    </row>
    <row r="82" spans="1:6" ht="12.75" customHeight="1">
      <c r="A82" s="56">
        <v>7</v>
      </c>
      <c r="B82" s="68" t="s">
        <v>174</v>
      </c>
      <c r="C82" s="53"/>
      <c r="D82" s="71"/>
      <c r="E82" s="78"/>
      <c r="F82" s="78"/>
    </row>
    <row r="83" spans="1:6" ht="216.75">
      <c r="A83" s="56"/>
      <c r="B83" s="58" t="s">
        <v>175</v>
      </c>
      <c r="C83" s="53"/>
      <c r="D83" s="71"/>
      <c r="E83" s="78"/>
      <c r="F83" s="78"/>
    </row>
    <row r="84" spans="1:6">
      <c r="A84" s="56"/>
      <c r="B84" s="58"/>
      <c r="C84" s="53" t="s">
        <v>129</v>
      </c>
      <c r="D84" s="60">
        <f>D11</f>
        <v>243</v>
      </c>
      <c r="E84" s="60"/>
      <c r="F84" s="78"/>
    </row>
    <row r="85" spans="1:6" ht="15.75" customHeight="1">
      <c r="A85" s="56"/>
      <c r="B85" s="58" t="s">
        <v>25</v>
      </c>
      <c r="C85" s="53" t="str">
        <f>C84</f>
        <v>m</v>
      </c>
      <c r="D85" s="60">
        <f>SUM(D84:D84)</f>
        <v>243</v>
      </c>
      <c r="E85" s="78"/>
      <c r="F85" s="78">
        <f>D85*E85</f>
        <v>0</v>
      </c>
    </row>
    <row r="86" spans="1:6" s="123" customFormat="1" ht="39">
      <c r="A86" s="56">
        <v>8</v>
      </c>
      <c r="B86" s="85" t="s">
        <v>207</v>
      </c>
      <c r="C86" s="51"/>
      <c r="D86" s="74"/>
      <c r="E86" s="96"/>
      <c r="F86" s="96"/>
    </row>
    <row r="87" spans="1:6" ht="344.25">
      <c r="A87" s="56"/>
      <c r="B87" s="58" t="s">
        <v>208</v>
      </c>
      <c r="C87" s="53"/>
      <c r="D87" s="60"/>
      <c r="E87" s="78"/>
      <c r="F87" s="78"/>
    </row>
    <row r="88" spans="1:6" ht="15.75" customHeight="1">
      <c r="A88" s="56"/>
      <c r="B88" s="58" t="s">
        <v>25</v>
      </c>
      <c r="C88" s="53" t="s">
        <v>209</v>
      </c>
      <c r="D88" s="60">
        <f>6.5+10+6.5+39+6.5</f>
        <v>68.5</v>
      </c>
      <c r="E88" s="78"/>
      <c r="F88" s="78">
        <f>D88*E88</f>
        <v>0</v>
      </c>
    </row>
    <row r="89" spans="1:6" ht="38.25">
      <c r="A89" s="56">
        <v>9</v>
      </c>
      <c r="B89" s="68" t="s">
        <v>210</v>
      </c>
      <c r="C89" s="53"/>
      <c r="D89" s="60"/>
      <c r="E89" s="78"/>
      <c r="F89" s="78"/>
    </row>
    <row r="90" spans="1:6" ht="63.75">
      <c r="A90" s="56"/>
      <c r="B90" s="58" t="s">
        <v>211</v>
      </c>
      <c r="C90" s="53"/>
      <c r="D90" s="60"/>
      <c r="E90" s="78"/>
      <c r="F90" s="78"/>
    </row>
    <row r="91" spans="1:6">
      <c r="A91" s="56"/>
      <c r="B91" s="58"/>
      <c r="C91" s="53" t="s">
        <v>209</v>
      </c>
      <c r="D91" s="60">
        <v>68.5</v>
      </c>
      <c r="E91" s="78"/>
      <c r="F91" s="78">
        <f>D91*E91</f>
        <v>0</v>
      </c>
    </row>
    <row r="92" spans="1:6">
      <c r="A92" s="56"/>
      <c r="B92" s="72"/>
      <c r="C92" s="53"/>
      <c r="D92" s="225" t="s">
        <v>176</v>
      </c>
      <c r="E92" s="225"/>
      <c r="F92" s="62">
        <f>SUM(F61:F91)</f>
        <v>0</v>
      </c>
    </row>
    <row r="93" spans="1:6">
      <c r="A93" s="63"/>
      <c r="B93" s="82"/>
      <c r="C93" s="48"/>
      <c r="D93" s="83"/>
      <c r="E93" s="65"/>
      <c r="F93" s="65"/>
    </row>
    <row r="94" spans="1:6">
      <c r="A94" s="84" t="s">
        <v>177</v>
      </c>
      <c r="B94" s="73" t="s">
        <v>178</v>
      </c>
      <c r="C94" s="53"/>
      <c r="D94" s="54"/>
      <c r="E94" s="54"/>
      <c r="F94" s="59"/>
    </row>
    <row r="95" spans="1:6" ht="25.5">
      <c r="A95" s="56">
        <v>1</v>
      </c>
      <c r="B95" s="85" t="s">
        <v>179</v>
      </c>
      <c r="C95" s="53"/>
      <c r="D95" s="60"/>
      <c r="E95" s="59"/>
      <c r="F95" s="59"/>
    </row>
    <row r="96" spans="1:6" ht="63.75">
      <c r="A96" s="56"/>
      <c r="B96" s="58" t="s">
        <v>180</v>
      </c>
      <c r="C96" s="53"/>
      <c r="D96" s="60"/>
      <c r="E96" s="59"/>
      <c r="F96" s="59"/>
    </row>
    <row r="97" spans="1:6">
      <c r="A97" s="56"/>
      <c r="B97" s="58"/>
      <c r="C97" s="53" t="s">
        <v>129</v>
      </c>
      <c r="D97" s="54">
        <v>1</v>
      </c>
      <c r="E97" s="54"/>
      <c r="F97" s="59"/>
    </row>
    <row r="98" spans="1:6">
      <c r="A98" s="56"/>
      <c r="B98" s="58" t="s">
        <v>25</v>
      </c>
      <c r="C98" s="53" t="str">
        <f>C97</f>
        <v>m</v>
      </c>
      <c r="D98" s="60">
        <f>SUM(D97:D97)</f>
        <v>1</v>
      </c>
      <c r="E98" s="59"/>
      <c r="F98" s="59">
        <f>D98*E98</f>
        <v>0</v>
      </c>
    </row>
    <row r="99" spans="1:6" ht="25.5">
      <c r="A99" s="56">
        <v>2</v>
      </c>
      <c r="B99" s="85" t="s">
        <v>181</v>
      </c>
      <c r="C99" s="53"/>
      <c r="D99" s="60"/>
      <c r="E99" s="59"/>
      <c r="F99" s="59"/>
    </row>
    <row r="100" spans="1:6" ht="76.5">
      <c r="A100" s="56"/>
      <c r="B100" s="58" t="s">
        <v>182</v>
      </c>
      <c r="C100" s="53"/>
      <c r="D100" s="60"/>
      <c r="E100" s="59"/>
      <c r="F100" s="59"/>
    </row>
    <row r="101" spans="1:6">
      <c r="A101" s="56"/>
      <c r="B101" s="58"/>
      <c r="C101" s="53" t="s">
        <v>129</v>
      </c>
      <c r="D101" s="54">
        <f>D77+D81</f>
        <v>155</v>
      </c>
      <c r="E101" s="54"/>
      <c r="F101" s="59"/>
    </row>
    <row r="102" spans="1:6">
      <c r="A102" s="56"/>
      <c r="B102" s="58" t="s">
        <v>25</v>
      </c>
      <c r="C102" s="53" t="str">
        <f>C101</f>
        <v>m</v>
      </c>
      <c r="D102" s="60">
        <f>SUM(D101:D101)</f>
        <v>155</v>
      </c>
      <c r="E102" s="59"/>
      <c r="F102" s="59">
        <f>D102*E102</f>
        <v>0</v>
      </c>
    </row>
    <row r="103" spans="1:6">
      <c r="A103" s="56"/>
      <c r="B103" s="72"/>
      <c r="C103" s="53"/>
      <c r="D103" s="225" t="s">
        <v>183</v>
      </c>
      <c r="E103" s="225"/>
      <c r="F103" s="62">
        <f>SUM(F98:F102)</f>
        <v>0</v>
      </c>
    </row>
    <row r="104" spans="1:6">
      <c r="A104" s="56"/>
      <c r="B104" s="72"/>
      <c r="C104" s="53"/>
      <c r="D104" s="225" t="s">
        <v>184</v>
      </c>
      <c r="E104" s="225"/>
      <c r="F104" s="62">
        <f>F103+F92+F55+F24+F13</f>
        <v>0</v>
      </c>
    </row>
    <row r="105" spans="1:6">
      <c r="A105" s="63"/>
      <c r="B105" s="86"/>
      <c r="C105" s="48"/>
      <c r="D105" s="83"/>
      <c r="E105" s="64"/>
      <c r="F105" s="65"/>
    </row>
    <row r="106" spans="1:6" ht="25.5">
      <c r="A106" s="84" t="s">
        <v>185</v>
      </c>
      <c r="B106" s="73" t="s">
        <v>186</v>
      </c>
      <c r="C106" s="53"/>
      <c r="D106" s="54"/>
      <c r="E106" s="54"/>
      <c r="F106" s="59"/>
    </row>
    <row r="107" spans="1:6" ht="32.25" customHeight="1">
      <c r="A107" s="56">
        <v>1</v>
      </c>
      <c r="B107" s="68" t="s">
        <v>187</v>
      </c>
      <c r="C107" s="53"/>
      <c r="D107" s="60"/>
      <c r="E107" s="54"/>
      <c r="F107" s="59"/>
    </row>
    <row r="108" spans="1:6" ht="120.75" customHeight="1">
      <c r="A108" s="56"/>
      <c r="B108" s="58" t="s">
        <v>212</v>
      </c>
      <c r="C108" s="53"/>
      <c r="D108" s="60"/>
      <c r="E108" s="54"/>
      <c r="F108" s="59"/>
    </row>
    <row r="109" spans="1:6">
      <c r="A109" s="56"/>
      <c r="B109" s="58" t="s">
        <v>189</v>
      </c>
      <c r="C109" s="53" t="s">
        <v>120</v>
      </c>
      <c r="D109" s="78">
        <v>1</v>
      </c>
      <c r="E109" s="54"/>
      <c r="F109" s="59">
        <f>D109*E109</f>
        <v>0</v>
      </c>
    </row>
    <row r="110" spans="1:6">
      <c r="A110" s="56"/>
      <c r="B110" s="72"/>
      <c r="C110" s="53"/>
      <c r="D110" s="225" t="s">
        <v>190</v>
      </c>
      <c r="E110" s="225"/>
      <c r="F110" s="62">
        <f>SUM(F109:F109)</f>
        <v>0</v>
      </c>
    </row>
    <row r="111" spans="1:6">
      <c r="A111" s="63"/>
      <c r="B111" s="86"/>
      <c r="C111" s="48"/>
      <c r="D111" s="83"/>
      <c r="E111" s="64"/>
      <c r="F111" s="65"/>
    </row>
    <row r="112" spans="1:6">
      <c r="A112" s="87"/>
      <c r="B112" s="44"/>
      <c r="C112" s="41"/>
      <c r="D112" s="88"/>
      <c r="E112" s="89"/>
      <c r="F112" s="44"/>
    </row>
    <row r="113" spans="1:6">
      <c r="A113" s="87"/>
      <c r="B113" s="44"/>
      <c r="C113" s="41"/>
      <c r="D113" s="88"/>
      <c r="E113" s="89"/>
      <c r="F113" s="44"/>
    </row>
    <row r="114" spans="1:6">
      <c r="A114" s="226" t="s">
        <v>191</v>
      </c>
      <c r="B114" s="226"/>
      <c r="C114" s="226"/>
      <c r="D114" s="226"/>
      <c r="E114" s="226"/>
      <c r="F114" s="226"/>
    </row>
    <row r="115" spans="1:6">
      <c r="A115" s="227" t="str">
        <f>A5</f>
        <v>ИЗГРАДЊА АТМОСФЕРСКЕ КАНАЛИЗАЦИЈЕ У УЛИЦИ ЈУГОСЛОВЕНСКЕ АРМИЈЕ (ОД УЛ. ЖАРКА ЗРЕЊАНИНА ДО УЛ. ШАФАРИКОВЕ) У БАЧКОЈ ПАЛАНЦИ - СЕВЕРНА СТРАНА</v>
      </c>
      <c r="B115" s="227"/>
      <c r="C115" s="227"/>
      <c r="D115" s="227"/>
      <c r="E115" s="227"/>
      <c r="F115" s="227"/>
    </row>
    <row r="116" spans="1:6">
      <c r="B116" s="90"/>
      <c r="C116" s="90"/>
      <c r="D116" s="90"/>
      <c r="E116" s="90"/>
      <c r="F116" s="90"/>
    </row>
    <row r="117" spans="1:6">
      <c r="A117" s="43"/>
      <c r="B117" s="43"/>
      <c r="C117" s="43"/>
      <c r="D117" s="43"/>
      <c r="E117" s="43"/>
      <c r="F117" s="43"/>
    </row>
    <row r="118" spans="1:6">
      <c r="A118" s="43"/>
      <c r="B118" s="43"/>
      <c r="C118" s="43"/>
      <c r="D118" s="43"/>
      <c r="E118" s="43"/>
      <c r="F118" s="43"/>
    </row>
    <row r="119" spans="1:6">
      <c r="A119" s="91"/>
      <c r="B119" s="91"/>
      <c r="C119" s="91"/>
      <c r="D119" s="92"/>
      <c r="E119" s="93"/>
      <c r="F119" s="92"/>
    </row>
    <row r="120" spans="1:6">
      <c r="A120" s="94" t="s">
        <v>111</v>
      </c>
      <c r="B120" s="95" t="str">
        <f>B8</f>
        <v>ГЕОДЕТСКИ РАДОВИ</v>
      </c>
      <c r="C120" s="52"/>
      <c r="D120" s="55"/>
      <c r="E120" s="54"/>
      <c r="F120" s="96">
        <f>F13</f>
        <v>0</v>
      </c>
    </row>
    <row r="121" spans="1:6">
      <c r="A121" s="94" t="s">
        <v>117</v>
      </c>
      <c r="B121" s="95" t="str">
        <f>B15</f>
        <v>ПРИПРЕМНИ РАДОВИ</v>
      </c>
      <c r="C121" s="52"/>
      <c r="D121" s="55"/>
      <c r="E121" s="54"/>
      <c r="F121" s="96">
        <f>F24</f>
        <v>0</v>
      </c>
    </row>
    <row r="122" spans="1:6">
      <c r="A122" s="94" t="s">
        <v>131</v>
      </c>
      <c r="B122" s="95" t="str">
        <f>B26</f>
        <v>ЗЕМЉАНИ РАДОВИ</v>
      </c>
      <c r="C122" s="52"/>
      <c r="D122" s="55"/>
      <c r="E122" s="54"/>
      <c r="F122" s="96">
        <f>F55</f>
        <v>0</v>
      </c>
    </row>
    <row r="123" spans="1:6">
      <c r="A123" s="94" t="s">
        <v>157</v>
      </c>
      <c r="B123" s="95" t="str">
        <f>B57</f>
        <v>БЕТОНСКИ РАДОВИ</v>
      </c>
      <c r="C123" s="52"/>
      <c r="D123" s="55"/>
      <c r="E123" s="54"/>
      <c r="F123" s="96">
        <f>F92</f>
        <v>0</v>
      </c>
    </row>
    <row r="124" spans="1:6" ht="15" thickBot="1">
      <c r="A124" s="97" t="s">
        <v>177</v>
      </c>
      <c r="B124" s="98" t="str">
        <f>B94</f>
        <v>ОСТАЛИ РАДОВИ</v>
      </c>
      <c r="C124" s="99"/>
      <c r="D124" s="100"/>
      <c r="E124" s="101"/>
      <c r="F124" s="102">
        <f>F103</f>
        <v>0</v>
      </c>
    </row>
    <row r="125" spans="1:6" ht="15" thickTop="1">
      <c r="A125" s="103"/>
      <c r="B125" s="103"/>
      <c r="C125" s="103"/>
      <c r="D125" s="104" t="s">
        <v>213</v>
      </c>
      <c r="E125" s="104"/>
      <c r="F125" s="105">
        <f>SUM(F120:F124)</f>
        <v>0</v>
      </c>
    </row>
    <row r="126" spans="1:6">
      <c r="A126" s="106" t="s">
        <v>185</v>
      </c>
      <c r="B126" s="107" t="str">
        <f>B106</f>
        <v xml:space="preserve">ПРОЈЕКАТ ИЗВЕДЕНОГ ОБЈЕКТА
</v>
      </c>
      <c r="C126" s="108"/>
      <c r="D126" s="108"/>
      <c r="E126" s="109"/>
      <c r="F126" s="110">
        <f>F110</f>
        <v>0</v>
      </c>
    </row>
    <row r="127" spans="1:6">
      <c r="A127" s="103"/>
      <c r="B127" s="103"/>
      <c r="C127" s="103"/>
      <c r="D127" s="104" t="s">
        <v>214</v>
      </c>
      <c r="E127" s="104"/>
      <c r="F127" s="105">
        <f>SUM(F125:F126)</f>
        <v>0</v>
      </c>
    </row>
    <row r="128" spans="1:6">
      <c r="A128" s="112"/>
      <c r="B128" s="112"/>
      <c r="C128" s="42"/>
      <c r="D128" s="42"/>
      <c r="E128" s="42"/>
      <c r="F128" s="42"/>
    </row>
    <row r="129" spans="1:6">
      <c r="A129" s="42"/>
      <c r="B129" s="42"/>
      <c r="C129" s="113"/>
      <c r="D129" s="113"/>
      <c r="E129" s="64"/>
      <c r="F129" s="40"/>
    </row>
    <row r="130" spans="1:6">
      <c r="A130" s="42"/>
      <c r="B130" s="42"/>
    </row>
    <row r="131" spans="1:6">
      <c r="A131" s="113"/>
      <c r="B131" s="113"/>
    </row>
    <row r="132" spans="1:6">
      <c r="A132" s="228" t="s">
        <v>195</v>
      </c>
      <c r="B132" s="114">
        <f>F127</f>
        <v>0</v>
      </c>
      <c r="C132" s="228" t="s">
        <v>196</v>
      </c>
      <c r="D132" s="229">
        <f>B132/B133</f>
        <v>0</v>
      </c>
      <c r="E132" s="230" t="s">
        <v>197</v>
      </c>
      <c r="F132" s="230"/>
    </row>
    <row r="133" spans="1:6">
      <c r="A133" s="228"/>
      <c r="B133" s="115">
        <f>D12</f>
        <v>243</v>
      </c>
      <c r="C133" s="228"/>
      <c r="D133" s="229"/>
      <c r="E133" s="230"/>
      <c r="F133" s="230"/>
    </row>
    <row r="134" spans="1:6">
      <c r="A134" s="113"/>
      <c r="B134" s="113"/>
      <c r="C134" s="112"/>
      <c r="D134" s="112"/>
      <c r="E134" s="89"/>
      <c r="F134" s="44"/>
    </row>
    <row r="135" spans="1:6">
      <c r="A135" s="113"/>
      <c r="B135" s="48"/>
      <c r="C135" s="113"/>
      <c r="D135" s="48"/>
      <c r="E135" s="48"/>
      <c r="F135" s="48"/>
    </row>
    <row r="136" spans="1:6">
      <c r="A136" s="40"/>
      <c r="B136" s="44"/>
      <c r="C136" s="40"/>
      <c r="D136" s="40"/>
      <c r="E136" s="64"/>
      <c r="F136" s="40"/>
    </row>
  </sheetData>
  <sheetProtection selectLockedCells="1" selectUnlockedCells="1"/>
  <mergeCells count="15">
    <mergeCell ref="A132:A133"/>
    <mergeCell ref="C132:C133"/>
    <mergeCell ref="D132:D133"/>
    <mergeCell ref="E132:F133"/>
    <mergeCell ref="A2:F2"/>
    <mergeCell ref="A5:F5"/>
    <mergeCell ref="D13:E13"/>
    <mergeCell ref="D24:E24"/>
    <mergeCell ref="D55:E55"/>
    <mergeCell ref="D92:E92"/>
    <mergeCell ref="D103:E103"/>
    <mergeCell ref="D104:E104"/>
    <mergeCell ref="D110:E110"/>
    <mergeCell ref="A114:F114"/>
    <mergeCell ref="A115:F115"/>
  </mergeCells>
  <printOptions horizontalCentered="1"/>
  <pageMargins left="0.511811023622047" right="0.511811023622047" top="0.55118110236220497" bottom="0.5" header="0.23622047244094499" footer="0.25"/>
  <pageSetup paperSize="9" firstPageNumber="0" fitToHeight="0" orientation="portrait" r:id="rId1"/>
  <headerFooter alignWithMargins="0">
    <oddHeader xml:space="preserve">&amp;R&amp;"Verdana,Italic"&amp;9 </oddHeader>
    <oddFooter>&amp;C&amp;"Arial,Bold Italic"&amp;P</oddFooter>
  </headerFooter>
  <rowBreaks count="9" manualBreakCount="9">
    <brk id="14" max="5" man="1"/>
    <brk id="25" max="5" man="1"/>
    <brk id="34" max="5" man="1"/>
    <brk id="46" max="5" man="1"/>
    <brk id="61" max="5" man="1"/>
    <brk id="73" max="5" man="1"/>
    <brk id="85" max="5" man="1"/>
    <brk id="98" max="5" man="1"/>
    <brk id="111" max="5"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871183-AD29-46FD-8E6E-BEF7979E88BC}">
  <sheetPr>
    <tabColor theme="3" tint="0.59999389629810485"/>
    <pageSetUpPr fitToPage="1"/>
  </sheetPr>
  <dimension ref="A1:IV165"/>
  <sheetViews>
    <sheetView showGridLines="0" view="pageBreakPreview" topLeftCell="A133" zoomScale="85" zoomScaleNormal="100" zoomScaleSheetLayoutView="85" workbookViewId="0">
      <selection activeCell="G8" sqref="G8"/>
    </sheetView>
  </sheetViews>
  <sheetFormatPr defaultRowHeight="14.25"/>
  <cols>
    <col min="1" max="1" width="6.28515625" style="44" customWidth="1"/>
    <col min="2" max="2" width="37.85546875" style="44" customWidth="1"/>
    <col min="3" max="3" width="5.42578125" style="44" customWidth="1"/>
    <col min="4" max="4" width="14.28515625" style="44" customWidth="1"/>
    <col min="5" max="5" width="13.5703125" style="89" customWidth="1"/>
    <col min="6" max="6" width="16.140625" style="44" customWidth="1"/>
    <col min="7" max="7" width="18" style="44" hidden="1" customWidth="1"/>
    <col min="8" max="10" width="0" style="44" hidden="1" customWidth="1"/>
    <col min="11" max="16384" width="9.140625" style="44"/>
  </cols>
  <sheetData>
    <row r="1" spans="1:8" s="40" customFormat="1" ht="15" customHeight="1">
      <c r="A1" s="39"/>
      <c r="B1" s="39"/>
      <c r="C1" s="39"/>
      <c r="D1" s="39"/>
      <c r="E1" s="39"/>
      <c r="F1" s="39"/>
      <c r="G1" s="39"/>
      <c r="H1" s="39"/>
    </row>
    <row r="3" spans="1:8" s="41" customFormat="1" ht="16.5" customHeight="1">
      <c r="A3" s="231" t="s">
        <v>45</v>
      </c>
      <c r="B3" s="231"/>
      <c r="C3" s="231"/>
      <c r="D3" s="231"/>
      <c r="E3" s="231"/>
      <c r="F3" s="231"/>
    </row>
    <row r="5" spans="1:8" s="41" customFormat="1" ht="12" customHeight="1">
      <c r="A5" s="234" t="s">
        <v>105</v>
      </c>
      <c r="B5" s="234"/>
      <c r="C5" s="234"/>
      <c r="D5" s="234"/>
      <c r="E5" s="234"/>
      <c r="F5" s="234"/>
    </row>
    <row r="6" spans="1:8" ht="48" customHeight="1">
      <c r="A6" s="235" t="s">
        <v>106</v>
      </c>
      <c r="B6" s="235"/>
      <c r="C6" s="235"/>
      <c r="D6" s="235"/>
      <c r="E6" s="235"/>
      <c r="F6" s="235"/>
    </row>
    <row r="7" spans="1:8" s="48" customFormat="1" ht="12.75">
      <c r="A7" s="45" t="s">
        <v>107</v>
      </c>
      <c r="B7" s="45" t="s">
        <v>18</v>
      </c>
      <c r="C7" s="45" t="s">
        <v>108</v>
      </c>
      <c r="D7" s="46" t="s">
        <v>20</v>
      </c>
      <c r="E7" s="47" t="s">
        <v>109</v>
      </c>
      <c r="F7" s="45" t="s">
        <v>110</v>
      </c>
    </row>
    <row r="8" spans="1:8" s="41" customFormat="1">
      <c r="A8" s="49"/>
      <c r="B8" s="49"/>
      <c r="C8" s="49"/>
      <c r="D8" s="49"/>
      <c r="E8" s="50"/>
      <c r="F8" s="49"/>
    </row>
    <row r="9" spans="1:8" s="40" customFormat="1" ht="12.75">
      <c r="A9" s="51" t="s">
        <v>111</v>
      </c>
      <c r="B9" s="52" t="s">
        <v>112</v>
      </c>
      <c r="C9" s="53"/>
      <c r="D9" s="54"/>
      <c r="E9" s="54"/>
      <c r="F9" s="55"/>
    </row>
    <row r="10" spans="1:8" s="40" customFormat="1" ht="38.25">
      <c r="A10" s="56">
        <v>1</v>
      </c>
      <c r="B10" s="57" t="s">
        <v>113</v>
      </c>
      <c r="C10" s="53"/>
      <c r="D10" s="54"/>
      <c r="E10" s="54"/>
      <c r="F10" s="55"/>
    </row>
    <row r="11" spans="1:8" s="40" customFormat="1" ht="225" customHeight="1">
      <c r="A11" s="56"/>
      <c r="B11" s="58" t="s">
        <v>114</v>
      </c>
      <c r="C11" s="58"/>
      <c r="D11" s="54"/>
      <c r="E11" s="54"/>
      <c r="F11" s="55"/>
    </row>
    <row r="12" spans="1:8" s="40" customFormat="1" ht="12.75">
      <c r="A12" s="56"/>
      <c r="B12" s="58"/>
      <c r="C12" s="53" t="s">
        <v>115</v>
      </c>
      <c r="D12" s="54">
        <f>223</f>
        <v>223</v>
      </c>
      <c r="E12" s="54"/>
      <c r="F12" s="59"/>
    </row>
    <row r="13" spans="1:8" s="40" customFormat="1" ht="12.75">
      <c r="A13" s="56"/>
      <c r="B13" s="58" t="s">
        <v>25</v>
      </c>
      <c r="C13" s="53" t="str">
        <f>C12</f>
        <v>m1</v>
      </c>
      <c r="D13" s="60">
        <f>SUM(D12:D12)</f>
        <v>223</v>
      </c>
      <c r="E13" s="59"/>
      <c r="F13" s="59">
        <f>D13*E13</f>
        <v>0</v>
      </c>
    </row>
    <row r="14" spans="1:8" s="40" customFormat="1" ht="12.75" customHeight="1">
      <c r="A14" s="56"/>
      <c r="B14" s="61"/>
      <c r="C14" s="53"/>
      <c r="D14" s="233" t="s">
        <v>116</v>
      </c>
      <c r="E14" s="233"/>
      <c r="F14" s="62">
        <f>SUM(F13)</f>
        <v>0</v>
      </c>
    </row>
    <row r="15" spans="1:8" s="40" customFormat="1" ht="12.75">
      <c r="A15" s="63"/>
      <c r="C15" s="48"/>
      <c r="D15" s="64"/>
      <c r="E15" s="64"/>
      <c r="F15" s="65"/>
    </row>
    <row r="16" spans="1:8" s="40" customFormat="1" ht="12.75">
      <c r="A16" s="51" t="s">
        <v>117</v>
      </c>
      <c r="B16" s="66" t="s">
        <v>26</v>
      </c>
      <c r="C16" s="53"/>
      <c r="D16" s="55"/>
      <c r="E16" s="54"/>
      <c r="F16" s="59"/>
    </row>
    <row r="17" spans="1:6" s="40" customFormat="1" ht="38.25">
      <c r="A17" s="56">
        <v>1</v>
      </c>
      <c r="B17" s="57" t="s">
        <v>118</v>
      </c>
      <c r="C17" s="53"/>
      <c r="D17" s="53"/>
      <c r="E17" s="53"/>
      <c r="F17" s="53"/>
    </row>
    <row r="18" spans="1:6" s="40" customFormat="1" ht="297.75" customHeight="1">
      <c r="A18" s="56"/>
      <c r="B18" s="67" t="s">
        <v>119</v>
      </c>
      <c r="C18" s="58"/>
      <c r="D18" s="58"/>
      <c r="E18" s="58"/>
      <c r="F18" s="58"/>
    </row>
    <row r="19" spans="1:6" s="40" customFormat="1" ht="12.75">
      <c r="A19" s="56"/>
      <c r="B19" s="58"/>
      <c r="C19" s="53" t="s">
        <v>120</v>
      </c>
      <c r="D19" s="54">
        <v>2</v>
      </c>
      <c r="E19" s="54"/>
      <c r="F19" s="59"/>
    </row>
    <row r="20" spans="1:6" s="40" customFormat="1" ht="12.75">
      <c r="A20" s="56"/>
      <c r="B20" s="58" t="s">
        <v>25</v>
      </c>
      <c r="C20" s="53" t="str">
        <f>C19</f>
        <v>ком</v>
      </c>
      <c r="D20" s="60">
        <f>SUM(D19:D19)</f>
        <v>2</v>
      </c>
      <c r="E20" s="59"/>
      <c r="F20" s="59">
        <f>D20*E20</f>
        <v>0</v>
      </c>
    </row>
    <row r="21" spans="1:6" s="40" customFormat="1" ht="25.5">
      <c r="A21" s="56">
        <v>2</v>
      </c>
      <c r="B21" s="68" t="s">
        <v>121</v>
      </c>
      <c r="C21" s="53"/>
      <c r="D21" s="54"/>
      <c r="E21" s="59"/>
      <c r="F21" s="59"/>
    </row>
    <row r="22" spans="1:6" s="40" customFormat="1" ht="165.75">
      <c r="A22" s="56"/>
      <c r="B22" s="58" t="s">
        <v>122</v>
      </c>
      <c r="C22" s="53"/>
      <c r="D22" s="54"/>
      <c r="E22" s="59"/>
      <c r="F22" s="59"/>
    </row>
    <row r="23" spans="1:6" s="40" customFormat="1" ht="12.75">
      <c r="A23" s="56"/>
      <c r="B23" s="58"/>
      <c r="C23" s="53" t="s">
        <v>123</v>
      </c>
      <c r="D23" s="54">
        <v>50.6</v>
      </c>
      <c r="E23" s="54"/>
      <c r="F23" s="59"/>
    </row>
    <row r="24" spans="1:6" s="40" customFormat="1" ht="12.75">
      <c r="A24" s="56"/>
      <c r="B24" s="69" t="s">
        <v>25</v>
      </c>
      <c r="C24" s="53" t="str">
        <f>C23</f>
        <v>m2</v>
      </c>
      <c r="D24" s="54">
        <f>SUM(D23:D23)</f>
        <v>50.6</v>
      </c>
      <c r="E24" s="59"/>
      <c r="F24" s="59">
        <f>D24*E24</f>
        <v>0</v>
      </c>
    </row>
    <row r="25" spans="1:6" s="40" customFormat="1" ht="25.5" hidden="1">
      <c r="A25" s="56">
        <v>5</v>
      </c>
      <c r="B25" s="68" t="s">
        <v>124</v>
      </c>
      <c r="C25" s="53"/>
      <c r="D25" s="55"/>
      <c r="E25" s="59"/>
      <c r="F25" s="59"/>
    </row>
    <row r="26" spans="1:6" s="40" customFormat="1" ht="114.75" hidden="1">
      <c r="A26" s="56"/>
      <c r="B26" s="58" t="s">
        <v>125</v>
      </c>
      <c r="C26" s="53"/>
      <c r="D26" s="55"/>
      <c r="E26" s="59"/>
      <c r="F26" s="59"/>
    </row>
    <row r="27" spans="1:6" s="40" customFormat="1" ht="12.75" hidden="1">
      <c r="A27" s="56"/>
      <c r="B27" s="58"/>
      <c r="C27" s="53" t="s">
        <v>120</v>
      </c>
      <c r="D27" s="70"/>
      <c r="E27" s="54"/>
      <c r="F27" s="59"/>
    </row>
    <row r="28" spans="1:6" s="40" customFormat="1" ht="12.75" hidden="1">
      <c r="A28" s="56"/>
      <c r="B28" s="69" t="s">
        <v>25</v>
      </c>
      <c r="C28" s="53" t="str">
        <f>C27</f>
        <v>ком</v>
      </c>
      <c r="D28" s="71">
        <f>D27</f>
        <v>0</v>
      </c>
      <c r="E28" s="59">
        <v>3000</v>
      </c>
      <c r="F28" s="59">
        <f>D28*E28</f>
        <v>0</v>
      </c>
    </row>
    <row r="29" spans="1:6" s="40" customFormat="1" ht="25.5" hidden="1">
      <c r="A29" s="56">
        <v>6</v>
      </c>
      <c r="B29" s="68" t="s">
        <v>126</v>
      </c>
      <c r="C29" s="53"/>
      <c r="D29" s="55"/>
      <c r="E29" s="59"/>
      <c r="F29" s="59"/>
    </row>
    <row r="30" spans="1:6" s="40" customFormat="1" ht="114.75" hidden="1">
      <c r="A30" s="56"/>
      <c r="B30" s="58" t="s">
        <v>125</v>
      </c>
      <c r="C30" s="53"/>
      <c r="D30" s="55"/>
      <c r="E30" s="59"/>
      <c r="F30" s="59"/>
    </row>
    <row r="31" spans="1:6" s="40" customFormat="1" ht="12.75" hidden="1">
      <c r="A31" s="56"/>
      <c r="B31" s="58"/>
      <c r="C31" s="53" t="s">
        <v>120</v>
      </c>
      <c r="D31" s="70"/>
      <c r="E31" s="54"/>
      <c r="F31" s="59"/>
    </row>
    <row r="32" spans="1:6" s="40" customFormat="1" ht="12.75" hidden="1">
      <c r="A32" s="56"/>
      <c r="B32" s="69" t="s">
        <v>25</v>
      </c>
      <c r="C32" s="53" t="str">
        <f>C31</f>
        <v>ком</v>
      </c>
      <c r="D32" s="71">
        <f>D31</f>
        <v>0</v>
      </c>
      <c r="E32" s="59">
        <v>15000</v>
      </c>
      <c r="F32" s="59">
        <f>D32*E32</f>
        <v>0</v>
      </c>
    </row>
    <row r="33" spans="1:6" s="40" customFormat="1" ht="12.75" hidden="1">
      <c r="A33" s="56"/>
      <c r="B33" s="69"/>
      <c r="C33" s="53"/>
      <c r="D33" s="71"/>
      <c r="E33" s="59"/>
      <c r="F33" s="59"/>
    </row>
    <row r="34" spans="1:6" s="40" customFormat="1" ht="25.5">
      <c r="A34" s="56">
        <v>3</v>
      </c>
      <c r="B34" s="68" t="s">
        <v>127</v>
      </c>
      <c r="C34" s="53"/>
      <c r="D34" s="54"/>
      <c r="E34" s="59"/>
      <c r="F34" s="59"/>
    </row>
    <row r="35" spans="1:6" s="40" customFormat="1" ht="140.25">
      <c r="A35" s="56"/>
      <c r="B35" s="58" t="s">
        <v>128</v>
      </c>
      <c r="C35" s="53"/>
      <c r="D35" s="54"/>
      <c r="E35" s="59"/>
      <c r="F35" s="59"/>
    </row>
    <row r="36" spans="1:6" s="40" customFormat="1" ht="12.75">
      <c r="A36" s="56"/>
      <c r="B36" s="58"/>
      <c r="C36" s="53" t="s">
        <v>129</v>
      </c>
      <c r="D36" s="70">
        <v>131</v>
      </c>
      <c r="E36" s="54"/>
      <c r="F36" s="59"/>
    </row>
    <row r="37" spans="1:6" s="40" customFormat="1" ht="12.75">
      <c r="A37" s="56"/>
      <c r="B37" s="69" t="s">
        <v>25</v>
      </c>
      <c r="C37" s="53" t="str">
        <f>C36</f>
        <v>m</v>
      </c>
      <c r="D37" s="70">
        <f>SUM(D36:D36)</f>
        <v>131</v>
      </c>
      <c r="E37" s="59"/>
      <c r="F37" s="59">
        <f>D37*E37</f>
        <v>0</v>
      </c>
    </row>
    <row r="38" spans="1:6" s="40" customFormat="1" ht="12.75">
      <c r="A38" s="56"/>
      <c r="B38" s="72"/>
      <c r="C38" s="53"/>
      <c r="D38" s="236" t="s">
        <v>130</v>
      </c>
      <c r="E38" s="236"/>
      <c r="F38" s="62">
        <f>SUM(F17:F33)</f>
        <v>0</v>
      </c>
    </row>
    <row r="39" spans="1:6" s="40" customFormat="1" ht="12.75">
      <c r="A39" s="63"/>
      <c r="C39" s="48"/>
      <c r="D39" s="64"/>
      <c r="E39" s="64"/>
      <c r="F39" s="65"/>
    </row>
    <row r="40" spans="1:6" s="40" customFormat="1" ht="12.75" hidden="1">
      <c r="A40" s="51" t="s">
        <v>131</v>
      </c>
      <c r="B40" s="73" t="s">
        <v>132</v>
      </c>
      <c r="C40" s="53"/>
      <c r="D40" s="54"/>
      <c r="E40" s="54"/>
      <c r="F40" s="59"/>
    </row>
    <row r="41" spans="1:6" s="40" customFormat="1" ht="17.100000000000001" hidden="1" customHeight="1">
      <c r="A41" s="56">
        <v>1</v>
      </c>
      <c r="B41" s="68" t="s">
        <v>133</v>
      </c>
      <c r="C41" s="53"/>
      <c r="D41" s="54"/>
      <c r="E41" s="59"/>
      <c r="F41" s="59"/>
    </row>
    <row r="42" spans="1:6" s="40" customFormat="1" ht="51" hidden="1">
      <c r="A42" s="56"/>
      <c r="B42" s="58" t="s">
        <v>134</v>
      </c>
      <c r="C42" s="53"/>
      <c r="D42" s="54"/>
      <c r="E42" s="54"/>
      <c r="F42" s="59"/>
    </row>
    <row r="43" spans="1:6" s="40" customFormat="1" ht="12.75" hidden="1">
      <c r="A43" s="56"/>
      <c r="B43" s="58"/>
      <c r="C43" s="53" t="s">
        <v>135</v>
      </c>
      <c r="D43" s="54"/>
      <c r="E43" s="54"/>
      <c r="F43" s="59"/>
    </row>
    <row r="44" spans="1:6" s="40" customFormat="1" ht="12.75" hidden="1">
      <c r="A44" s="56"/>
      <c r="B44" s="69" t="s">
        <v>25</v>
      </c>
      <c r="C44" s="53" t="str">
        <f>C43</f>
        <v>м1</v>
      </c>
      <c r="D44" s="60">
        <f>D43</f>
        <v>0</v>
      </c>
      <c r="E44" s="59">
        <v>300</v>
      </c>
      <c r="F44" s="59">
        <f>D44*E44</f>
        <v>0</v>
      </c>
    </row>
    <row r="45" spans="1:6" s="40" customFormat="1" ht="17.25" hidden="1" customHeight="1">
      <c r="A45" s="56">
        <v>2</v>
      </c>
      <c r="B45" s="68" t="s">
        <v>136</v>
      </c>
      <c r="C45" s="53"/>
      <c r="D45" s="54"/>
      <c r="E45" s="59"/>
      <c r="F45" s="59"/>
    </row>
    <row r="46" spans="1:6" s="40" customFormat="1" ht="51" hidden="1">
      <c r="A46" s="56"/>
      <c r="B46" s="58" t="s">
        <v>137</v>
      </c>
      <c r="C46" s="53"/>
      <c r="D46" s="54"/>
      <c r="E46" s="54"/>
      <c r="F46" s="59"/>
    </row>
    <row r="47" spans="1:6" s="40" customFormat="1" ht="12.75" hidden="1">
      <c r="A47" s="56"/>
      <c r="B47" s="58"/>
      <c r="C47" s="53" t="s">
        <v>135</v>
      </c>
      <c r="D47" s="54"/>
      <c r="E47" s="54"/>
      <c r="F47" s="59"/>
    </row>
    <row r="48" spans="1:6" s="40" customFormat="1" ht="12.75" hidden="1">
      <c r="A48" s="56"/>
      <c r="B48" s="69" t="s">
        <v>25</v>
      </c>
      <c r="C48" s="53" t="str">
        <f>C47</f>
        <v>м1</v>
      </c>
      <c r="D48" s="60">
        <f>D47</f>
        <v>0</v>
      </c>
      <c r="E48" s="59">
        <v>600</v>
      </c>
      <c r="F48" s="59">
        <f>D48*E48</f>
        <v>0</v>
      </c>
    </row>
    <row r="49" spans="1:256" ht="18.75" hidden="1" customHeight="1">
      <c r="A49" s="56">
        <v>3</v>
      </c>
      <c r="B49" s="68" t="s">
        <v>138</v>
      </c>
      <c r="C49" s="53"/>
      <c r="D49" s="54"/>
      <c r="E49" s="59"/>
      <c r="F49" s="59"/>
      <c r="G49" s="40"/>
      <c r="H49" s="40"/>
      <c r="I49" s="40"/>
      <c r="J49" s="40"/>
      <c r="K49" s="40"/>
      <c r="L49" s="40"/>
      <c r="M49" s="40"/>
      <c r="N49" s="40"/>
      <c r="O49" s="40"/>
      <c r="P49" s="40"/>
      <c r="Q49" s="40"/>
      <c r="R49" s="40"/>
      <c r="S49" s="40"/>
      <c r="T49" s="40"/>
      <c r="U49" s="40"/>
      <c r="V49" s="40"/>
      <c r="W49" s="40"/>
      <c r="X49" s="40"/>
      <c r="Y49" s="40"/>
      <c r="Z49" s="40"/>
      <c r="AA49" s="40"/>
      <c r="AB49" s="40"/>
      <c r="AC49" s="40"/>
      <c r="AD49" s="40"/>
      <c r="AE49" s="40"/>
      <c r="AF49" s="40"/>
      <c r="AG49" s="40"/>
      <c r="AH49" s="40"/>
      <c r="AI49" s="40"/>
      <c r="AJ49" s="40"/>
      <c r="AK49" s="40"/>
      <c r="AL49" s="40"/>
      <c r="AM49" s="40"/>
      <c r="AN49" s="40"/>
      <c r="AO49" s="40"/>
      <c r="AP49" s="40"/>
      <c r="AQ49" s="40"/>
      <c r="AR49" s="40"/>
      <c r="AS49" s="40"/>
      <c r="AT49" s="40"/>
      <c r="AU49" s="40"/>
      <c r="AV49" s="40"/>
      <c r="AW49" s="40"/>
      <c r="AX49" s="40"/>
      <c r="AY49" s="40"/>
      <c r="AZ49" s="40"/>
      <c r="BA49" s="40"/>
      <c r="BB49" s="40"/>
      <c r="BC49" s="40"/>
      <c r="BD49" s="40"/>
      <c r="BE49" s="40"/>
      <c r="BF49" s="40"/>
      <c r="BG49" s="40"/>
      <c r="BH49" s="40"/>
      <c r="BI49" s="40"/>
      <c r="BJ49" s="40"/>
      <c r="BK49" s="40"/>
      <c r="BL49" s="40"/>
      <c r="BM49" s="40"/>
      <c r="BN49" s="40"/>
      <c r="BO49" s="40"/>
      <c r="BP49" s="40"/>
      <c r="BQ49" s="40"/>
      <c r="BR49" s="40"/>
      <c r="BS49" s="40"/>
      <c r="BT49" s="40"/>
      <c r="BU49" s="40"/>
      <c r="BV49" s="40"/>
      <c r="BW49" s="40"/>
      <c r="BX49" s="40"/>
      <c r="BY49" s="40"/>
      <c r="BZ49" s="40"/>
      <c r="CA49" s="40"/>
      <c r="CB49" s="40"/>
      <c r="CC49" s="40"/>
      <c r="CD49" s="40"/>
      <c r="CE49" s="40"/>
      <c r="CF49" s="40"/>
      <c r="CG49" s="40"/>
      <c r="CH49" s="40"/>
      <c r="CI49" s="40"/>
      <c r="CJ49" s="40"/>
      <c r="CK49" s="40"/>
      <c r="CL49" s="40"/>
      <c r="CM49" s="40"/>
      <c r="CN49" s="40"/>
      <c r="CO49" s="40"/>
      <c r="CP49" s="40"/>
      <c r="CQ49" s="40"/>
      <c r="CR49" s="40"/>
      <c r="CS49" s="40"/>
      <c r="CT49" s="40"/>
      <c r="CU49" s="40"/>
      <c r="CV49" s="40"/>
      <c r="CW49" s="40"/>
      <c r="CX49" s="40"/>
      <c r="CY49" s="40"/>
      <c r="CZ49" s="40"/>
      <c r="DA49" s="40"/>
      <c r="DB49" s="40"/>
      <c r="DC49" s="40"/>
      <c r="DD49" s="40"/>
      <c r="DE49" s="40"/>
      <c r="DF49" s="40"/>
      <c r="DG49" s="40"/>
      <c r="DH49" s="40"/>
      <c r="DI49" s="40"/>
      <c r="DJ49" s="40"/>
      <c r="DK49" s="40"/>
      <c r="DL49" s="40"/>
      <c r="DM49" s="40"/>
      <c r="DN49" s="40"/>
      <c r="DO49" s="40"/>
      <c r="DP49" s="40"/>
      <c r="DQ49" s="40"/>
      <c r="DR49" s="40"/>
      <c r="DS49" s="40"/>
      <c r="DT49" s="40"/>
      <c r="DU49" s="40"/>
      <c r="DV49" s="40"/>
      <c r="DW49" s="40"/>
      <c r="DX49" s="40"/>
      <c r="DY49" s="40"/>
      <c r="DZ49" s="40"/>
      <c r="EA49" s="40"/>
      <c r="EB49" s="40"/>
      <c r="EC49" s="40"/>
      <c r="ED49" s="40"/>
      <c r="EE49" s="40"/>
      <c r="EF49" s="40"/>
      <c r="EG49" s="40"/>
      <c r="EH49" s="40"/>
      <c r="EI49" s="40"/>
      <c r="EJ49" s="40"/>
      <c r="EK49" s="40"/>
      <c r="EL49" s="40"/>
      <c r="EM49" s="40"/>
      <c r="EN49" s="40"/>
      <c r="EO49" s="40"/>
      <c r="EP49" s="40"/>
      <c r="EQ49" s="40"/>
      <c r="ER49" s="40"/>
      <c r="ES49" s="40"/>
      <c r="ET49" s="40"/>
      <c r="EU49" s="40"/>
      <c r="EV49" s="40"/>
      <c r="EW49" s="40"/>
      <c r="EX49" s="40"/>
      <c r="EY49" s="40"/>
      <c r="EZ49" s="40"/>
      <c r="FA49" s="40"/>
      <c r="FB49" s="40"/>
      <c r="FC49" s="40"/>
      <c r="FD49" s="40"/>
      <c r="FE49" s="40"/>
      <c r="FF49" s="40"/>
      <c r="FG49" s="40"/>
      <c r="FH49" s="40"/>
      <c r="FI49" s="40"/>
      <c r="FJ49" s="40"/>
      <c r="FK49" s="40"/>
      <c r="FL49" s="40"/>
      <c r="FM49" s="40"/>
      <c r="FN49" s="40"/>
      <c r="FO49" s="40"/>
      <c r="FP49" s="40"/>
      <c r="FQ49" s="40"/>
      <c r="FR49" s="40"/>
      <c r="FS49" s="40"/>
      <c r="FT49" s="40"/>
      <c r="FU49" s="40"/>
      <c r="FV49" s="40"/>
      <c r="FW49" s="40"/>
      <c r="FX49" s="40"/>
      <c r="FY49" s="40"/>
      <c r="FZ49" s="40"/>
      <c r="GA49" s="40"/>
      <c r="GB49" s="40"/>
      <c r="GC49" s="40"/>
      <c r="GD49" s="40"/>
      <c r="GE49" s="40"/>
      <c r="GF49" s="40"/>
      <c r="GG49" s="40"/>
      <c r="GH49" s="40"/>
      <c r="GI49" s="40"/>
      <c r="GJ49" s="40"/>
      <c r="GK49" s="40"/>
      <c r="GL49" s="40"/>
      <c r="GM49" s="40"/>
      <c r="GN49" s="40"/>
      <c r="GO49" s="40"/>
      <c r="GP49" s="40"/>
      <c r="GQ49" s="40"/>
      <c r="GR49" s="40"/>
      <c r="GS49" s="40"/>
      <c r="GT49" s="40"/>
      <c r="GU49" s="40"/>
      <c r="GV49" s="40"/>
      <c r="GW49" s="40"/>
      <c r="GX49" s="40"/>
      <c r="GY49" s="40"/>
      <c r="GZ49" s="40"/>
      <c r="HA49" s="40"/>
      <c r="HB49" s="40"/>
      <c r="HC49" s="40"/>
      <c r="HD49" s="40"/>
      <c r="HE49" s="40"/>
      <c r="HF49" s="40"/>
      <c r="HG49" s="40"/>
      <c r="HH49" s="40"/>
      <c r="HI49" s="40"/>
      <c r="HJ49" s="40"/>
      <c r="HK49" s="40"/>
      <c r="HL49" s="40"/>
      <c r="HM49" s="40"/>
      <c r="HN49" s="40"/>
      <c r="HO49" s="40"/>
      <c r="HP49" s="40"/>
      <c r="HQ49" s="40"/>
      <c r="HR49" s="40"/>
      <c r="HS49" s="40"/>
      <c r="HT49" s="40"/>
      <c r="HU49" s="40"/>
      <c r="HV49" s="40"/>
      <c r="HW49" s="40"/>
      <c r="HX49" s="40"/>
      <c r="HY49" s="40"/>
      <c r="HZ49" s="40"/>
      <c r="IA49" s="40"/>
      <c r="IB49" s="40"/>
      <c r="IC49" s="40"/>
      <c r="ID49" s="40"/>
      <c r="IE49" s="40"/>
      <c r="IF49" s="40"/>
      <c r="IG49" s="40"/>
      <c r="IH49" s="40"/>
      <c r="II49" s="40"/>
      <c r="IJ49" s="40"/>
      <c r="IK49" s="40"/>
      <c r="IL49" s="40"/>
      <c r="IM49" s="40"/>
      <c r="IN49" s="40"/>
      <c r="IO49" s="40"/>
      <c r="IP49" s="40"/>
      <c r="IQ49" s="40"/>
      <c r="IR49" s="40"/>
      <c r="IS49" s="40"/>
      <c r="IT49" s="40"/>
      <c r="IU49" s="40"/>
      <c r="IV49" s="40"/>
    </row>
    <row r="50" spans="1:256" ht="38.25" hidden="1">
      <c r="A50" s="56"/>
      <c r="B50" s="58" t="s">
        <v>139</v>
      </c>
      <c r="C50" s="53"/>
      <c r="D50" s="54"/>
      <c r="E50" s="54"/>
      <c r="F50" s="59"/>
      <c r="G50" s="40"/>
      <c r="H50" s="40"/>
      <c r="I50" s="40"/>
      <c r="J50" s="40"/>
      <c r="K50" s="40"/>
      <c r="L50" s="40"/>
      <c r="M50" s="40"/>
      <c r="N50" s="40"/>
      <c r="O50" s="40"/>
      <c r="P50" s="40"/>
      <c r="Q50" s="40"/>
      <c r="R50" s="40"/>
      <c r="S50" s="40"/>
      <c r="T50" s="40"/>
      <c r="U50" s="40"/>
      <c r="V50" s="40"/>
      <c r="W50" s="40"/>
      <c r="X50" s="40"/>
      <c r="Y50" s="40"/>
      <c r="Z50" s="40"/>
      <c r="AA50" s="40"/>
      <c r="AB50" s="40"/>
      <c r="AC50" s="40"/>
      <c r="AD50" s="40"/>
      <c r="AE50" s="40"/>
      <c r="AF50" s="40"/>
      <c r="AG50" s="40"/>
      <c r="AH50" s="40"/>
      <c r="AI50" s="40"/>
      <c r="AJ50" s="40"/>
      <c r="AK50" s="40"/>
      <c r="AL50" s="40"/>
      <c r="AM50" s="40"/>
      <c r="AN50" s="40"/>
      <c r="AO50" s="40"/>
      <c r="AP50" s="40"/>
      <c r="AQ50" s="40"/>
      <c r="AR50" s="40"/>
      <c r="AS50" s="40"/>
      <c r="AT50" s="40"/>
      <c r="AU50" s="40"/>
      <c r="AV50" s="40"/>
      <c r="AW50" s="40"/>
      <c r="AX50" s="40"/>
      <c r="AY50" s="40"/>
      <c r="AZ50" s="40"/>
      <c r="BA50" s="40"/>
      <c r="BB50" s="40"/>
      <c r="BC50" s="40"/>
      <c r="BD50" s="40"/>
      <c r="BE50" s="40"/>
      <c r="BF50" s="40"/>
      <c r="BG50" s="40"/>
      <c r="BH50" s="40"/>
      <c r="BI50" s="40"/>
      <c r="BJ50" s="40"/>
      <c r="BK50" s="40"/>
      <c r="BL50" s="40"/>
      <c r="BM50" s="40"/>
      <c r="BN50" s="40"/>
      <c r="BO50" s="40"/>
      <c r="BP50" s="40"/>
      <c r="BQ50" s="40"/>
      <c r="BR50" s="40"/>
      <c r="BS50" s="40"/>
      <c r="BT50" s="40"/>
      <c r="BU50" s="40"/>
      <c r="BV50" s="40"/>
      <c r="BW50" s="40"/>
      <c r="BX50" s="40"/>
      <c r="BY50" s="40"/>
      <c r="BZ50" s="40"/>
      <c r="CA50" s="40"/>
      <c r="CB50" s="40"/>
      <c r="CC50" s="40"/>
      <c r="CD50" s="40"/>
      <c r="CE50" s="40"/>
      <c r="CF50" s="40"/>
      <c r="CG50" s="40"/>
      <c r="CH50" s="40"/>
      <c r="CI50" s="40"/>
      <c r="CJ50" s="40"/>
      <c r="CK50" s="40"/>
      <c r="CL50" s="40"/>
      <c r="CM50" s="40"/>
      <c r="CN50" s="40"/>
      <c r="CO50" s="40"/>
      <c r="CP50" s="40"/>
      <c r="CQ50" s="40"/>
      <c r="CR50" s="40"/>
      <c r="CS50" s="40"/>
      <c r="CT50" s="40"/>
      <c r="CU50" s="40"/>
      <c r="CV50" s="40"/>
      <c r="CW50" s="40"/>
      <c r="CX50" s="40"/>
      <c r="CY50" s="40"/>
      <c r="CZ50" s="40"/>
      <c r="DA50" s="40"/>
      <c r="DB50" s="40"/>
      <c r="DC50" s="40"/>
      <c r="DD50" s="40"/>
      <c r="DE50" s="40"/>
      <c r="DF50" s="40"/>
      <c r="DG50" s="40"/>
      <c r="DH50" s="40"/>
      <c r="DI50" s="40"/>
      <c r="DJ50" s="40"/>
      <c r="DK50" s="40"/>
      <c r="DL50" s="40"/>
      <c r="DM50" s="40"/>
      <c r="DN50" s="40"/>
      <c r="DO50" s="40"/>
      <c r="DP50" s="40"/>
      <c r="DQ50" s="40"/>
      <c r="DR50" s="40"/>
      <c r="DS50" s="40"/>
      <c r="DT50" s="40"/>
      <c r="DU50" s="40"/>
      <c r="DV50" s="40"/>
      <c r="DW50" s="40"/>
      <c r="DX50" s="40"/>
      <c r="DY50" s="40"/>
      <c r="DZ50" s="40"/>
      <c r="EA50" s="40"/>
      <c r="EB50" s="40"/>
      <c r="EC50" s="40"/>
      <c r="ED50" s="40"/>
      <c r="EE50" s="40"/>
      <c r="EF50" s="40"/>
      <c r="EG50" s="40"/>
      <c r="EH50" s="40"/>
      <c r="EI50" s="40"/>
      <c r="EJ50" s="40"/>
      <c r="EK50" s="40"/>
      <c r="EL50" s="40"/>
      <c r="EM50" s="40"/>
      <c r="EN50" s="40"/>
      <c r="EO50" s="40"/>
      <c r="EP50" s="40"/>
      <c r="EQ50" s="40"/>
      <c r="ER50" s="40"/>
      <c r="ES50" s="40"/>
      <c r="ET50" s="40"/>
      <c r="EU50" s="40"/>
      <c r="EV50" s="40"/>
      <c r="EW50" s="40"/>
      <c r="EX50" s="40"/>
      <c r="EY50" s="40"/>
      <c r="EZ50" s="40"/>
      <c r="FA50" s="40"/>
      <c r="FB50" s="40"/>
      <c r="FC50" s="40"/>
      <c r="FD50" s="40"/>
      <c r="FE50" s="40"/>
      <c r="FF50" s="40"/>
      <c r="FG50" s="40"/>
      <c r="FH50" s="40"/>
      <c r="FI50" s="40"/>
      <c r="FJ50" s="40"/>
      <c r="FK50" s="40"/>
      <c r="FL50" s="40"/>
      <c r="FM50" s="40"/>
      <c r="FN50" s="40"/>
      <c r="FO50" s="40"/>
      <c r="FP50" s="40"/>
      <c r="FQ50" s="40"/>
      <c r="FR50" s="40"/>
      <c r="FS50" s="40"/>
      <c r="FT50" s="40"/>
      <c r="FU50" s="40"/>
      <c r="FV50" s="40"/>
      <c r="FW50" s="40"/>
      <c r="FX50" s="40"/>
      <c r="FY50" s="40"/>
      <c r="FZ50" s="40"/>
      <c r="GA50" s="40"/>
      <c r="GB50" s="40"/>
      <c r="GC50" s="40"/>
      <c r="GD50" s="40"/>
      <c r="GE50" s="40"/>
      <c r="GF50" s="40"/>
      <c r="GG50" s="40"/>
      <c r="GH50" s="40"/>
      <c r="GI50" s="40"/>
      <c r="GJ50" s="40"/>
      <c r="GK50" s="40"/>
      <c r="GL50" s="40"/>
      <c r="GM50" s="40"/>
      <c r="GN50" s="40"/>
      <c r="GO50" s="40"/>
      <c r="GP50" s="40"/>
      <c r="GQ50" s="40"/>
      <c r="GR50" s="40"/>
      <c r="GS50" s="40"/>
      <c r="GT50" s="40"/>
      <c r="GU50" s="40"/>
      <c r="GV50" s="40"/>
      <c r="GW50" s="40"/>
      <c r="GX50" s="40"/>
      <c r="GY50" s="40"/>
      <c r="GZ50" s="40"/>
      <c r="HA50" s="40"/>
      <c r="HB50" s="40"/>
      <c r="HC50" s="40"/>
      <c r="HD50" s="40"/>
      <c r="HE50" s="40"/>
      <c r="HF50" s="40"/>
      <c r="HG50" s="40"/>
      <c r="HH50" s="40"/>
      <c r="HI50" s="40"/>
      <c r="HJ50" s="40"/>
      <c r="HK50" s="40"/>
      <c r="HL50" s="40"/>
      <c r="HM50" s="40"/>
      <c r="HN50" s="40"/>
      <c r="HO50" s="40"/>
      <c r="HP50" s="40"/>
      <c r="HQ50" s="40"/>
      <c r="HR50" s="40"/>
      <c r="HS50" s="40"/>
      <c r="HT50" s="40"/>
      <c r="HU50" s="40"/>
      <c r="HV50" s="40"/>
      <c r="HW50" s="40"/>
      <c r="HX50" s="40"/>
      <c r="HY50" s="40"/>
      <c r="HZ50" s="40"/>
      <c r="IA50" s="40"/>
      <c r="IB50" s="40"/>
      <c r="IC50" s="40"/>
      <c r="ID50" s="40"/>
      <c r="IE50" s="40"/>
      <c r="IF50" s="40"/>
      <c r="IG50" s="40"/>
      <c r="IH50" s="40"/>
      <c r="II50" s="40"/>
      <c r="IJ50" s="40"/>
      <c r="IK50" s="40"/>
      <c r="IL50" s="40"/>
      <c r="IM50" s="40"/>
      <c r="IN50" s="40"/>
      <c r="IO50" s="40"/>
      <c r="IP50" s="40"/>
      <c r="IQ50" s="40"/>
      <c r="IR50" s="40"/>
      <c r="IS50" s="40"/>
      <c r="IT50" s="40"/>
      <c r="IU50" s="40"/>
      <c r="IV50" s="40"/>
    </row>
    <row r="51" spans="1:256" hidden="1">
      <c r="A51" s="56"/>
      <c r="B51" s="58"/>
      <c r="C51" s="53" t="s">
        <v>140</v>
      </c>
      <c r="D51" s="54">
        <f>D47*0.15</f>
        <v>0</v>
      </c>
      <c r="E51" s="54"/>
      <c r="F51" s="59"/>
      <c r="G51" s="40"/>
      <c r="H51" s="40"/>
      <c r="I51" s="40"/>
      <c r="J51" s="40"/>
      <c r="K51" s="40"/>
      <c r="L51" s="40"/>
      <c r="M51" s="40"/>
      <c r="N51" s="40"/>
      <c r="O51" s="40"/>
      <c r="P51" s="40"/>
      <c r="Q51" s="40"/>
      <c r="R51" s="40"/>
      <c r="S51" s="40"/>
      <c r="T51" s="40"/>
      <c r="U51" s="40"/>
      <c r="V51" s="40"/>
      <c r="W51" s="40"/>
      <c r="X51" s="40"/>
      <c r="Y51" s="40"/>
      <c r="Z51" s="40"/>
      <c r="AA51" s="40"/>
      <c r="AB51" s="40"/>
      <c r="AC51" s="40"/>
      <c r="AD51" s="40"/>
      <c r="AE51" s="40"/>
      <c r="AF51" s="40"/>
      <c r="AG51" s="40"/>
      <c r="AH51" s="40"/>
      <c r="AI51" s="40"/>
      <c r="AJ51" s="40"/>
      <c r="AK51" s="40"/>
      <c r="AL51" s="40"/>
      <c r="AM51" s="40"/>
      <c r="AN51" s="40"/>
      <c r="AO51" s="40"/>
      <c r="AP51" s="40"/>
      <c r="AQ51" s="40"/>
      <c r="AR51" s="40"/>
      <c r="AS51" s="40"/>
      <c r="AT51" s="40"/>
      <c r="AU51" s="40"/>
      <c r="AV51" s="40"/>
      <c r="AW51" s="40"/>
      <c r="AX51" s="40"/>
      <c r="AY51" s="40"/>
      <c r="AZ51" s="40"/>
      <c r="BA51" s="40"/>
      <c r="BB51" s="40"/>
      <c r="BC51" s="40"/>
      <c r="BD51" s="40"/>
      <c r="BE51" s="40"/>
      <c r="BF51" s="40"/>
      <c r="BG51" s="40"/>
      <c r="BH51" s="40"/>
      <c r="BI51" s="40"/>
      <c r="BJ51" s="40"/>
      <c r="BK51" s="40"/>
      <c r="BL51" s="40"/>
      <c r="BM51" s="40"/>
      <c r="BN51" s="40"/>
      <c r="BO51" s="40"/>
      <c r="BP51" s="40"/>
      <c r="BQ51" s="40"/>
      <c r="BR51" s="40"/>
      <c r="BS51" s="40"/>
      <c r="BT51" s="40"/>
      <c r="BU51" s="40"/>
      <c r="BV51" s="40"/>
      <c r="BW51" s="40"/>
      <c r="BX51" s="40"/>
      <c r="BY51" s="40"/>
      <c r="BZ51" s="40"/>
      <c r="CA51" s="40"/>
      <c r="CB51" s="40"/>
      <c r="CC51" s="40"/>
      <c r="CD51" s="40"/>
      <c r="CE51" s="40"/>
      <c r="CF51" s="40"/>
      <c r="CG51" s="40"/>
      <c r="CH51" s="40"/>
      <c r="CI51" s="40"/>
      <c r="CJ51" s="40"/>
      <c r="CK51" s="40"/>
      <c r="CL51" s="40"/>
      <c r="CM51" s="40"/>
      <c r="CN51" s="40"/>
      <c r="CO51" s="40"/>
      <c r="CP51" s="40"/>
      <c r="CQ51" s="40"/>
      <c r="CR51" s="40"/>
      <c r="CS51" s="40"/>
      <c r="CT51" s="40"/>
      <c r="CU51" s="40"/>
      <c r="CV51" s="40"/>
      <c r="CW51" s="40"/>
      <c r="CX51" s="40"/>
      <c r="CY51" s="40"/>
      <c r="CZ51" s="40"/>
      <c r="DA51" s="40"/>
      <c r="DB51" s="40"/>
      <c r="DC51" s="40"/>
      <c r="DD51" s="40"/>
      <c r="DE51" s="40"/>
      <c r="DF51" s="40"/>
      <c r="DG51" s="40"/>
      <c r="DH51" s="40"/>
      <c r="DI51" s="40"/>
      <c r="DJ51" s="40"/>
      <c r="DK51" s="40"/>
      <c r="DL51" s="40"/>
      <c r="DM51" s="40"/>
      <c r="DN51" s="40"/>
      <c r="DO51" s="40"/>
      <c r="DP51" s="40"/>
      <c r="DQ51" s="40"/>
      <c r="DR51" s="40"/>
      <c r="DS51" s="40"/>
      <c r="DT51" s="40"/>
      <c r="DU51" s="40"/>
      <c r="DV51" s="40"/>
      <c r="DW51" s="40"/>
      <c r="DX51" s="40"/>
      <c r="DY51" s="40"/>
      <c r="DZ51" s="40"/>
      <c r="EA51" s="40"/>
      <c r="EB51" s="40"/>
      <c r="EC51" s="40"/>
      <c r="ED51" s="40"/>
      <c r="EE51" s="40"/>
      <c r="EF51" s="40"/>
      <c r="EG51" s="40"/>
      <c r="EH51" s="40"/>
      <c r="EI51" s="40"/>
      <c r="EJ51" s="40"/>
      <c r="EK51" s="40"/>
      <c r="EL51" s="40"/>
      <c r="EM51" s="40"/>
      <c r="EN51" s="40"/>
      <c r="EO51" s="40"/>
      <c r="EP51" s="40"/>
      <c r="EQ51" s="40"/>
      <c r="ER51" s="40"/>
      <c r="ES51" s="40"/>
      <c r="ET51" s="40"/>
      <c r="EU51" s="40"/>
      <c r="EV51" s="40"/>
      <c r="EW51" s="40"/>
      <c r="EX51" s="40"/>
      <c r="EY51" s="40"/>
      <c r="EZ51" s="40"/>
      <c r="FA51" s="40"/>
      <c r="FB51" s="40"/>
      <c r="FC51" s="40"/>
      <c r="FD51" s="40"/>
      <c r="FE51" s="40"/>
      <c r="FF51" s="40"/>
      <c r="FG51" s="40"/>
      <c r="FH51" s="40"/>
      <c r="FI51" s="40"/>
      <c r="FJ51" s="40"/>
      <c r="FK51" s="40"/>
      <c r="FL51" s="40"/>
      <c r="FM51" s="40"/>
      <c r="FN51" s="40"/>
      <c r="FO51" s="40"/>
      <c r="FP51" s="40"/>
      <c r="FQ51" s="40"/>
      <c r="FR51" s="40"/>
      <c r="FS51" s="40"/>
      <c r="FT51" s="40"/>
      <c r="FU51" s="40"/>
      <c r="FV51" s="40"/>
      <c r="FW51" s="40"/>
      <c r="FX51" s="40"/>
      <c r="FY51" s="40"/>
      <c r="FZ51" s="40"/>
      <c r="GA51" s="40"/>
      <c r="GB51" s="40"/>
      <c r="GC51" s="40"/>
      <c r="GD51" s="40"/>
      <c r="GE51" s="40"/>
      <c r="GF51" s="40"/>
      <c r="GG51" s="40"/>
      <c r="GH51" s="40"/>
      <c r="GI51" s="40"/>
      <c r="GJ51" s="40"/>
      <c r="GK51" s="40"/>
      <c r="GL51" s="40"/>
      <c r="GM51" s="40"/>
      <c r="GN51" s="40"/>
      <c r="GO51" s="40"/>
      <c r="GP51" s="40"/>
      <c r="GQ51" s="40"/>
      <c r="GR51" s="40"/>
      <c r="GS51" s="40"/>
      <c r="GT51" s="40"/>
      <c r="GU51" s="40"/>
      <c r="GV51" s="40"/>
      <c r="GW51" s="40"/>
      <c r="GX51" s="40"/>
      <c r="GY51" s="40"/>
      <c r="GZ51" s="40"/>
      <c r="HA51" s="40"/>
      <c r="HB51" s="40"/>
      <c r="HC51" s="40"/>
      <c r="HD51" s="40"/>
      <c r="HE51" s="40"/>
      <c r="HF51" s="40"/>
      <c r="HG51" s="40"/>
      <c r="HH51" s="40"/>
      <c r="HI51" s="40"/>
      <c r="HJ51" s="40"/>
      <c r="HK51" s="40"/>
      <c r="HL51" s="40"/>
      <c r="HM51" s="40"/>
      <c r="HN51" s="40"/>
      <c r="HO51" s="40"/>
      <c r="HP51" s="40"/>
      <c r="HQ51" s="40"/>
      <c r="HR51" s="40"/>
      <c r="HS51" s="40"/>
      <c r="HT51" s="40"/>
      <c r="HU51" s="40"/>
      <c r="HV51" s="40"/>
      <c r="HW51" s="40"/>
      <c r="HX51" s="40"/>
      <c r="HY51" s="40"/>
      <c r="HZ51" s="40"/>
      <c r="IA51" s="40"/>
      <c r="IB51" s="40"/>
      <c r="IC51" s="40"/>
      <c r="ID51" s="40"/>
      <c r="IE51" s="40"/>
      <c r="IF51" s="40"/>
      <c r="IG51" s="40"/>
      <c r="IH51" s="40"/>
      <c r="II51" s="40"/>
      <c r="IJ51" s="40"/>
      <c r="IK51" s="40"/>
      <c r="IL51" s="40"/>
      <c r="IM51" s="40"/>
      <c r="IN51" s="40"/>
      <c r="IO51" s="40"/>
      <c r="IP51" s="40"/>
      <c r="IQ51" s="40"/>
      <c r="IR51" s="40"/>
      <c r="IS51" s="40"/>
      <c r="IT51" s="40"/>
      <c r="IU51" s="40"/>
      <c r="IV51" s="40"/>
    </row>
    <row r="52" spans="1:256" hidden="1">
      <c r="A52" s="56"/>
      <c r="B52" s="69" t="s">
        <v>25</v>
      </c>
      <c r="C52" s="53" t="str">
        <f>C51</f>
        <v>м3</v>
      </c>
      <c r="D52" s="60">
        <f>D51</f>
        <v>0</v>
      </c>
      <c r="E52" s="59">
        <v>350</v>
      </c>
      <c r="F52" s="59">
        <f>D52*E52</f>
        <v>0</v>
      </c>
      <c r="G52" s="40"/>
      <c r="H52" s="40"/>
      <c r="I52" s="40"/>
      <c r="J52" s="40"/>
      <c r="K52" s="40"/>
      <c r="L52" s="40"/>
      <c r="M52" s="40"/>
      <c r="N52" s="40"/>
      <c r="O52" s="40"/>
      <c r="P52" s="40"/>
      <c r="Q52" s="40"/>
      <c r="R52" s="40"/>
      <c r="S52" s="40"/>
      <c r="T52" s="40"/>
      <c r="U52" s="40"/>
      <c r="V52" s="40"/>
      <c r="W52" s="40"/>
      <c r="X52" s="40"/>
      <c r="Y52" s="40"/>
      <c r="Z52" s="40"/>
      <c r="AA52" s="40"/>
      <c r="AB52" s="40"/>
      <c r="AC52" s="40"/>
      <c r="AD52" s="40"/>
      <c r="AE52" s="40"/>
      <c r="AF52" s="40"/>
      <c r="AG52" s="40"/>
      <c r="AH52" s="40"/>
      <c r="AI52" s="40"/>
      <c r="AJ52" s="40"/>
      <c r="AK52" s="40"/>
      <c r="AL52" s="40"/>
      <c r="AM52" s="40"/>
      <c r="AN52" s="40"/>
      <c r="AO52" s="40"/>
      <c r="AP52" s="40"/>
      <c r="AQ52" s="40"/>
      <c r="AR52" s="40"/>
      <c r="AS52" s="40"/>
      <c r="AT52" s="40"/>
      <c r="AU52" s="40"/>
      <c r="AV52" s="40"/>
      <c r="AW52" s="40"/>
      <c r="AX52" s="40"/>
      <c r="AY52" s="40"/>
      <c r="AZ52" s="40"/>
      <c r="BA52" s="40"/>
      <c r="BB52" s="40"/>
      <c r="BC52" s="40"/>
      <c r="BD52" s="40"/>
      <c r="BE52" s="40"/>
      <c r="BF52" s="40"/>
      <c r="BG52" s="40"/>
      <c r="BH52" s="40"/>
      <c r="BI52" s="40"/>
      <c r="BJ52" s="40"/>
      <c r="BK52" s="40"/>
      <c r="BL52" s="40"/>
      <c r="BM52" s="40"/>
      <c r="BN52" s="40"/>
      <c r="BO52" s="40"/>
      <c r="BP52" s="40"/>
      <c r="BQ52" s="40"/>
      <c r="BR52" s="40"/>
      <c r="BS52" s="40"/>
      <c r="BT52" s="40"/>
      <c r="BU52" s="40"/>
      <c r="BV52" s="40"/>
      <c r="BW52" s="40"/>
      <c r="BX52" s="40"/>
      <c r="BY52" s="40"/>
      <c r="BZ52" s="40"/>
      <c r="CA52" s="40"/>
      <c r="CB52" s="40"/>
      <c r="CC52" s="40"/>
      <c r="CD52" s="40"/>
      <c r="CE52" s="40"/>
      <c r="CF52" s="40"/>
      <c r="CG52" s="40"/>
      <c r="CH52" s="40"/>
      <c r="CI52" s="40"/>
      <c r="CJ52" s="40"/>
      <c r="CK52" s="40"/>
      <c r="CL52" s="40"/>
      <c r="CM52" s="40"/>
      <c r="CN52" s="40"/>
      <c r="CO52" s="40"/>
      <c r="CP52" s="40"/>
      <c r="CQ52" s="40"/>
      <c r="CR52" s="40"/>
      <c r="CS52" s="40"/>
      <c r="CT52" s="40"/>
      <c r="CU52" s="40"/>
      <c r="CV52" s="40"/>
      <c r="CW52" s="40"/>
      <c r="CX52" s="40"/>
      <c r="CY52" s="40"/>
      <c r="CZ52" s="40"/>
      <c r="DA52" s="40"/>
      <c r="DB52" s="40"/>
      <c r="DC52" s="40"/>
      <c r="DD52" s="40"/>
      <c r="DE52" s="40"/>
      <c r="DF52" s="40"/>
      <c r="DG52" s="40"/>
      <c r="DH52" s="40"/>
      <c r="DI52" s="40"/>
      <c r="DJ52" s="40"/>
      <c r="DK52" s="40"/>
      <c r="DL52" s="40"/>
      <c r="DM52" s="40"/>
      <c r="DN52" s="40"/>
      <c r="DO52" s="40"/>
      <c r="DP52" s="40"/>
      <c r="DQ52" s="40"/>
      <c r="DR52" s="40"/>
      <c r="DS52" s="40"/>
      <c r="DT52" s="40"/>
      <c r="DU52" s="40"/>
      <c r="DV52" s="40"/>
      <c r="DW52" s="40"/>
      <c r="DX52" s="40"/>
      <c r="DY52" s="40"/>
      <c r="DZ52" s="40"/>
      <c r="EA52" s="40"/>
      <c r="EB52" s="40"/>
      <c r="EC52" s="40"/>
      <c r="ED52" s="40"/>
      <c r="EE52" s="40"/>
      <c r="EF52" s="40"/>
      <c r="EG52" s="40"/>
      <c r="EH52" s="40"/>
      <c r="EI52" s="40"/>
      <c r="EJ52" s="40"/>
      <c r="EK52" s="40"/>
      <c r="EL52" s="40"/>
      <c r="EM52" s="40"/>
      <c r="EN52" s="40"/>
      <c r="EO52" s="40"/>
      <c r="EP52" s="40"/>
      <c r="EQ52" s="40"/>
      <c r="ER52" s="40"/>
      <c r="ES52" s="40"/>
      <c r="ET52" s="40"/>
      <c r="EU52" s="40"/>
      <c r="EV52" s="40"/>
      <c r="EW52" s="40"/>
      <c r="EX52" s="40"/>
      <c r="EY52" s="40"/>
      <c r="EZ52" s="40"/>
      <c r="FA52" s="40"/>
      <c r="FB52" s="40"/>
      <c r="FC52" s="40"/>
      <c r="FD52" s="40"/>
      <c r="FE52" s="40"/>
      <c r="FF52" s="40"/>
      <c r="FG52" s="40"/>
      <c r="FH52" s="40"/>
      <c r="FI52" s="40"/>
      <c r="FJ52" s="40"/>
      <c r="FK52" s="40"/>
      <c r="FL52" s="40"/>
      <c r="FM52" s="40"/>
      <c r="FN52" s="40"/>
      <c r="FO52" s="40"/>
      <c r="FP52" s="40"/>
      <c r="FQ52" s="40"/>
      <c r="FR52" s="40"/>
      <c r="FS52" s="40"/>
      <c r="FT52" s="40"/>
      <c r="FU52" s="40"/>
      <c r="FV52" s="40"/>
      <c r="FW52" s="40"/>
      <c r="FX52" s="40"/>
      <c r="FY52" s="40"/>
      <c r="FZ52" s="40"/>
      <c r="GA52" s="40"/>
      <c r="GB52" s="40"/>
      <c r="GC52" s="40"/>
      <c r="GD52" s="40"/>
      <c r="GE52" s="40"/>
      <c r="GF52" s="40"/>
      <c r="GG52" s="40"/>
      <c r="GH52" s="40"/>
      <c r="GI52" s="40"/>
      <c r="GJ52" s="40"/>
      <c r="GK52" s="40"/>
      <c r="GL52" s="40"/>
      <c r="GM52" s="40"/>
      <c r="GN52" s="40"/>
      <c r="GO52" s="40"/>
      <c r="GP52" s="40"/>
      <c r="GQ52" s="40"/>
      <c r="GR52" s="40"/>
      <c r="GS52" s="40"/>
      <c r="GT52" s="40"/>
      <c r="GU52" s="40"/>
      <c r="GV52" s="40"/>
      <c r="GW52" s="40"/>
      <c r="GX52" s="40"/>
      <c r="GY52" s="40"/>
      <c r="GZ52" s="40"/>
      <c r="HA52" s="40"/>
      <c r="HB52" s="40"/>
      <c r="HC52" s="40"/>
      <c r="HD52" s="40"/>
      <c r="HE52" s="40"/>
      <c r="HF52" s="40"/>
      <c r="HG52" s="40"/>
      <c r="HH52" s="40"/>
      <c r="HI52" s="40"/>
      <c r="HJ52" s="40"/>
      <c r="HK52" s="40"/>
      <c r="HL52" s="40"/>
      <c r="HM52" s="40"/>
      <c r="HN52" s="40"/>
      <c r="HO52" s="40"/>
      <c r="HP52" s="40"/>
      <c r="HQ52" s="40"/>
      <c r="HR52" s="40"/>
      <c r="HS52" s="40"/>
      <c r="HT52" s="40"/>
      <c r="HU52" s="40"/>
      <c r="HV52" s="40"/>
      <c r="HW52" s="40"/>
      <c r="HX52" s="40"/>
      <c r="HY52" s="40"/>
      <c r="HZ52" s="40"/>
      <c r="IA52" s="40"/>
      <c r="IB52" s="40"/>
      <c r="IC52" s="40"/>
      <c r="ID52" s="40"/>
      <c r="IE52" s="40"/>
      <c r="IF52" s="40"/>
      <c r="IG52" s="40"/>
      <c r="IH52" s="40"/>
      <c r="II52" s="40"/>
      <c r="IJ52" s="40"/>
      <c r="IK52" s="40"/>
      <c r="IL52" s="40"/>
      <c r="IM52" s="40"/>
      <c r="IN52" s="40"/>
      <c r="IO52" s="40"/>
      <c r="IP52" s="40"/>
      <c r="IQ52" s="40"/>
      <c r="IR52" s="40"/>
      <c r="IS52" s="40"/>
      <c r="IT52" s="40"/>
      <c r="IU52" s="40"/>
      <c r="IV52" s="40"/>
    </row>
    <row r="53" spans="1:256" s="40" customFormat="1" ht="12.75" hidden="1">
      <c r="A53" s="56"/>
      <c r="B53" s="72"/>
      <c r="C53" s="53"/>
      <c r="D53" s="225" t="s">
        <v>141</v>
      </c>
      <c r="E53" s="225"/>
      <c r="F53" s="62">
        <f>SUM(F41:F52)</f>
        <v>0</v>
      </c>
    </row>
    <row r="54" spans="1:256" s="40" customFormat="1" ht="12.75" hidden="1">
      <c r="A54" s="63"/>
      <c r="C54" s="48"/>
      <c r="D54" s="64"/>
      <c r="E54" s="64"/>
      <c r="F54" s="65"/>
    </row>
    <row r="55" spans="1:256" s="40" customFormat="1" ht="12.75">
      <c r="A55" s="51" t="s">
        <v>131</v>
      </c>
      <c r="B55" s="73" t="s">
        <v>29</v>
      </c>
      <c r="C55" s="53"/>
      <c r="D55" s="54"/>
      <c r="E55" s="54"/>
      <c r="F55" s="59"/>
    </row>
    <row r="56" spans="1:256" s="40" customFormat="1" ht="63.75">
      <c r="A56" s="56">
        <v>1</v>
      </c>
      <c r="B56" s="75" t="s">
        <v>142</v>
      </c>
      <c r="C56" s="53" t="s">
        <v>143</v>
      </c>
      <c r="D56" s="55"/>
      <c r="E56" s="59"/>
      <c r="F56" s="59"/>
    </row>
    <row r="57" spans="1:256" s="40" customFormat="1" ht="216.75">
      <c r="A57" s="56"/>
      <c r="B57" s="58" t="s">
        <v>144</v>
      </c>
      <c r="C57" s="53" t="s">
        <v>143</v>
      </c>
      <c r="D57" s="55"/>
      <c r="E57" s="59"/>
      <c r="F57" s="59"/>
      <c r="G57" s="64"/>
    </row>
    <row r="58" spans="1:256" s="40" customFormat="1" ht="12.75">
      <c r="A58" s="56"/>
      <c r="B58" s="58"/>
      <c r="C58" s="53" t="s">
        <v>145</v>
      </c>
      <c r="D58" s="54">
        <f>(((64+81)*1.1*1)+196.72)*0.7</f>
        <v>249.35400000000001</v>
      </c>
      <c r="E58" s="54"/>
      <c r="F58" s="59"/>
    </row>
    <row r="59" spans="1:256" s="40" customFormat="1" ht="12.75">
      <c r="A59" s="56"/>
      <c r="B59" s="58" t="s">
        <v>25</v>
      </c>
      <c r="C59" s="53" t="str">
        <f>C58</f>
        <v>m3</v>
      </c>
      <c r="D59" s="60">
        <f>SUM(D58:D58)</f>
        <v>249.35400000000001</v>
      </c>
      <c r="E59" s="59"/>
      <c r="F59" s="59">
        <f>D59*E59</f>
        <v>0</v>
      </c>
    </row>
    <row r="60" spans="1:256" s="40" customFormat="1" ht="51">
      <c r="A60" s="56">
        <v>2</v>
      </c>
      <c r="B60" s="76" t="s">
        <v>146</v>
      </c>
      <c r="C60" s="53" t="s">
        <v>143</v>
      </c>
      <c r="D60" s="55"/>
      <c r="E60" s="59"/>
      <c r="F60" s="59"/>
      <c r="G60" s="64"/>
    </row>
    <row r="61" spans="1:256" s="40" customFormat="1" ht="216.75">
      <c r="A61" s="56"/>
      <c r="B61" s="58" t="s">
        <v>144</v>
      </c>
      <c r="C61" s="53" t="s">
        <v>143</v>
      </c>
      <c r="D61" s="55"/>
      <c r="E61" s="59"/>
      <c r="F61" s="59"/>
      <c r="G61" s="64"/>
    </row>
    <row r="62" spans="1:256" s="40" customFormat="1" ht="12.75">
      <c r="A62" s="56"/>
      <c r="B62" s="58"/>
      <c r="C62" s="53" t="s">
        <v>145</v>
      </c>
      <c r="D62" s="54">
        <f>(((64+81)*1.1*1)+196.72)*0.3</f>
        <v>106.866</v>
      </c>
      <c r="E62" s="54"/>
      <c r="F62" s="59"/>
    </row>
    <row r="63" spans="1:256" s="40" customFormat="1" ht="12.75">
      <c r="A63" s="56"/>
      <c r="B63" s="58" t="s">
        <v>25</v>
      </c>
      <c r="C63" s="53" t="str">
        <f>C62</f>
        <v>m3</v>
      </c>
      <c r="D63" s="60">
        <f>SUM(D62:D62)</f>
        <v>106.866</v>
      </c>
      <c r="E63" s="59"/>
      <c r="F63" s="59">
        <f>D63*E63</f>
        <v>0</v>
      </c>
    </row>
    <row r="64" spans="1:256" s="40" customFormat="1" ht="12.75">
      <c r="A64" s="56">
        <v>3</v>
      </c>
      <c r="B64" s="68" t="s">
        <v>147</v>
      </c>
      <c r="C64" s="53"/>
      <c r="D64" s="54"/>
      <c r="E64" s="59"/>
      <c r="F64" s="59"/>
    </row>
    <row r="65" spans="1:9" s="40" customFormat="1" ht="178.5">
      <c r="A65" s="56"/>
      <c r="B65" s="58" t="s">
        <v>148</v>
      </c>
      <c r="C65" s="53"/>
      <c r="D65" s="54"/>
      <c r="E65" s="59"/>
      <c r="F65" s="59"/>
      <c r="G65" s="77"/>
      <c r="H65" s="77"/>
    </row>
    <row r="66" spans="1:9" s="40" customFormat="1" ht="12.75">
      <c r="A66" s="56"/>
      <c r="B66" s="58"/>
      <c r="C66" s="53" t="s">
        <v>123</v>
      </c>
      <c r="D66" s="54">
        <f>((64+81)*1.1)+(223*1.2)</f>
        <v>427.09999999999997</v>
      </c>
      <c r="E66" s="54"/>
      <c r="F66" s="59"/>
    </row>
    <row r="67" spans="1:9" s="40" customFormat="1" ht="12.75">
      <c r="A67" s="56"/>
      <c r="B67" s="58" t="s">
        <v>25</v>
      </c>
      <c r="C67" s="53" t="str">
        <f>C66</f>
        <v>m2</v>
      </c>
      <c r="D67" s="60">
        <f>SUM(D66:D66)</f>
        <v>427.09999999999997</v>
      </c>
      <c r="E67" s="59"/>
      <c r="F67" s="59">
        <f>D67*E67</f>
        <v>0</v>
      </c>
    </row>
    <row r="68" spans="1:9" s="40" customFormat="1" ht="25.5">
      <c r="A68" s="56">
        <v>4</v>
      </c>
      <c r="B68" s="68" t="s">
        <v>149</v>
      </c>
      <c r="C68" s="53"/>
      <c r="D68" s="55"/>
      <c r="E68" s="59"/>
      <c r="F68" s="59"/>
    </row>
    <row r="69" spans="1:9" s="40" customFormat="1" ht="140.25">
      <c r="A69" s="56"/>
      <c r="B69" s="58" t="s">
        <v>150</v>
      </c>
      <c r="C69" s="53"/>
      <c r="D69" s="55"/>
      <c r="E69" s="59"/>
      <c r="F69" s="59"/>
      <c r="G69" s="77"/>
      <c r="H69" s="77"/>
    </row>
    <row r="70" spans="1:9" s="40" customFormat="1" ht="12.75">
      <c r="A70" s="56"/>
      <c r="B70" s="58"/>
      <c r="C70" s="53" t="s">
        <v>145</v>
      </c>
      <c r="D70" s="54">
        <f>D66*0.15</f>
        <v>64.064999999999998</v>
      </c>
      <c r="E70" s="54"/>
      <c r="F70" s="59"/>
    </row>
    <row r="71" spans="1:9" s="40" customFormat="1" ht="12.75">
      <c r="A71" s="56"/>
      <c r="B71" s="58" t="s">
        <v>25</v>
      </c>
      <c r="C71" s="53" t="s">
        <v>145</v>
      </c>
      <c r="D71" s="60">
        <f>SUM(D70:D70)</f>
        <v>64.064999999999998</v>
      </c>
      <c r="E71" s="59"/>
      <c r="F71" s="59">
        <f>D71*E71</f>
        <v>0</v>
      </c>
    </row>
    <row r="72" spans="1:9" s="40" customFormat="1" ht="38.25">
      <c r="A72" s="56">
        <v>5</v>
      </c>
      <c r="B72" s="68" t="s">
        <v>151</v>
      </c>
      <c r="C72" s="53"/>
      <c r="D72" s="60"/>
      <c r="E72" s="59"/>
      <c r="F72" s="59"/>
    </row>
    <row r="73" spans="1:9" s="40" customFormat="1" ht="178.5">
      <c r="A73" s="56"/>
      <c r="B73" s="58" t="s">
        <v>152</v>
      </c>
      <c r="C73" s="53"/>
      <c r="D73" s="60"/>
      <c r="E73" s="59"/>
      <c r="F73" s="59"/>
      <c r="G73" s="64"/>
    </row>
    <row r="74" spans="1:9" s="40" customFormat="1" ht="12.75">
      <c r="A74" s="56"/>
      <c r="B74" s="58"/>
      <c r="C74" s="53" t="s">
        <v>145</v>
      </c>
      <c r="D74" s="60">
        <f>I74</f>
        <v>274.87302399999999</v>
      </c>
      <c r="E74" s="59"/>
      <c r="F74" s="78"/>
      <c r="H74" s="77"/>
      <c r="I74" s="40">
        <f>((81*0.5*1.1)-(0.08*0.08*3.14*81))+((64*0.5*1.1)-(0.1*0.1*3.14*86))+((223*0.85*1.2)-(0.2*0.2*3.14*223))</f>
        <v>274.87302399999999</v>
      </c>
    </row>
    <row r="75" spans="1:9" s="40" customFormat="1" ht="12.75">
      <c r="A75" s="56"/>
      <c r="B75" s="58" t="s">
        <v>25</v>
      </c>
      <c r="C75" s="53" t="str">
        <f>C74</f>
        <v>m3</v>
      </c>
      <c r="D75" s="60">
        <f>SUM(D74:D74)</f>
        <v>274.87302399999999</v>
      </c>
      <c r="E75" s="59"/>
      <c r="F75" s="78">
        <f>D75*E75</f>
        <v>0</v>
      </c>
    </row>
    <row r="76" spans="1:9" s="40" customFormat="1" ht="25.5">
      <c r="A76" s="56">
        <v>6</v>
      </c>
      <c r="B76" s="68" t="s">
        <v>153</v>
      </c>
      <c r="C76" s="53"/>
      <c r="D76" s="79"/>
      <c r="E76" s="59"/>
      <c r="F76" s="78"/>
    </row>
    <row r="77" spans="1:9" s="40" customFormat="1" ht="144" customHeight="1">
      <c r="A77" s="56"/>
      <c r="B77" s="58" t="s">
        <v>154</v>
      </c>
      <c r="C77" s="53"/>
      <c r="D77" s="79"/>
      <c r="E77" s="59"/>
      <c r="F77" s="78"/>
      <c r="G77" s="64"/>
      <c r="H77" s="77"/>
    </row>
    <row r="78" spans="1:9" s="40" customFormat="1" ht="12.75">
      <c r="A78" s="56"/>
      <c r="B78" s="58"/>
      <c r="C78" s="53" t="s">
        <v>145</v>
      </c>
      <c r="D78" s="60">
        <f>D58+D62-D74-D70</f>
        <v>17.281976000000043</v>
      </c>
      <c r="E78" s="59"/>
      <c r="F78" s="78"/>
    </row>
    <row r="79" spans="1:9" s="40" customFormat="1" ht="12.75">
      <c r="A79" s="56"/>
      <c r="B79" s="58" t="s">
        <v>25</v>
      </c>
      <c r="C79" s="53" t="str">
        <f>C78</f>
        <v>m3</v>
      </c>
      <c r="D79" s="60">
        <f>SUM(D78:D78)</f>
        <v>17.281976000000043</v>
      </c>
      <c r="E79" s="59"/>
      <c r="F79" s="78">
        <f>D79*E79</f>
        <v>0</v>
      </c>
    </row>
    <row r="80" spans="1:9" s="40" customFormat="1" ht="51">
      <c r="A80" s="56">
        <v>7</v>
      </c>
      <c r="B80" s="66" t="s">
        <v>155</v>
      </c>
      <c r="C80" s="53" t="s">
        <v>143</v>
      </c>
      <c r="D80" s="79"/>
      <c r="E80" s="59"/>
      <c r="F80" s="78"/>
      <c r="H80" s="77"/>
    </row>
    <row r="81" spans="1:7" s="40" customFormat="1" ht="102">
      <c r="A81" s="56"/>
      <c r="B81" s="58" t="s">
        <v>156</v>
      </c>
      <c r="C81" s="53" t="s">
        <v>143</v>
      </c>
      <c r="D81" s="79"/>
      <c r="E81" s="59"/>
      <c r="F81" s="78"/>
    </row>
    <row r="82" spans="1:7" s="40" customFormat="1" ht="12.75" customHeight="1">
      <c r="A82" s="56"/>
      <c r="B82" s="58"/>
      <c r="C82" s="53" t="s">
        <v>145</v>
      </c>
      <c r="D82" s="60">
        <f>D58+D62-D78</f>
        <v>338.93802399999998</v>
      </c>
      <c r="E82" s="59"/>
      <c r="F82" s="78"/>
    </row>
    <row r="83" spans="1:7" s="40" customFormat="1" ht="12.75">
      <c r="A83" s="56"/>
      <c r="B83" s="58" t="s">
        <v>25</v>
      </c>
      <c r="C83" s="53" t="str">
        <f>C82</f>
        <v>m3</v>
      </c>
      <c r="D83" s="60">
        <f>SUM(D82:D82)</f>
        <v>338.93802399999998</v>
      </c>
      <c r="E83" s="59"/>
      <c r="F83" s="78">
        <f>D83*E83</f>
        <v>0</v>
      </c>
      <c r="G83" s="77"/>
    </row>
    <row r="84" spans="1:7" s="40" customFormat="1" ht="12.75">
      <c r="A84" s="56"/>
      <c r="B84" s="72"/>
      <c r="C84" s="53"/>
      <c r="D84" s="225" t="s">
        <v>141</v>
      </c>
      <c r="E84" s="225"/>
      <c r="F84" s="62">
        <f>SUM(F56:F83)</f>
        <v>0</v>
      </c>
    </row>
    <row r="85" spans="1:7" s="40" customFormat="1" ht="12.75">
      <c r="A85" s="63"/>
      <c r="B85" s="80"/>
      <c r="C85" s="48" t="s">
        <v>143</v>
      </c>
      <c r="E85" s="65"/>
      <c r="F85" s="65"/>
    </row>
    <row r="86" spans="1:7" s="40" customFormat="1" ht="12.75">
      <c r="A86" s="51" t="s">
        <v>157</v>
      </c>
      <c r="B86" s="73" t="s">
        <v>158</v>
      </c>
      <c r="C86" s="53"/>
      <c r="D86" s="54"/>
      <c r="E86" s="54"/>
      <c r="F86" s="59"/>
    </row>
    <row r="87" spans="1:7" s="40" customFormat="1" ht="51">
      <c r="A87" s="56">
        <v>1</v>
      </c>
      <c r="B87" s="68" t="s">
        <v>159</v>
      </c>
      <c r="C87" s="53"/>
      <c r="D87" s="53"/>
      <c r="E87" s="53"/>
      <c r="F87" s="53"/>
    </row>
    <row r="88" spans="1:7" s="40" customFormat="1" ht="102">
      <c r="A88" s="56"/>
      <c r="B88" s="58" t="s">
        <v>160</v>
      </c>
      <c r="C88" s="53"/>
      <c r="D88" s="53"/>
      <c r="E88" s="53"/>
      <c r="F88" s="53"/>
    </row>
    <row r="89" spans="1:7" s="40" customFormat="1" ht="12.75">
      <c r="A89" s="56"/>
      <c r="B89" s="58"/>
      <c r="C89" s="53" t="s">
        <v>145</v>
      </c>
      <c r="D89" s="60">
        <f>G89*0.5*0.15</f>
        <v>25.95</v>
      </c>
      <c r="E89" s="60"/>
      <c r="F89" s="78"/>
      <c r="G89" s="64">
        <f>224+122</f>
        <v>346</v>
      </c>
    </row>
    <row r="90" spans="1:7" s="40" customFormat="1" ht="12.75">
      <c r="A90" s="56"/>
      <c r="B90" s="58" t="s">
        <v>25</v>
      </c>
      <c r="C90" s="53" t="str">
        <f>C89</f>
        <v>m3</v>
      </c>
      <c r="D90" s="60">
        <f>SUM(D89:D89)</f>
        <v>25.95</v>
      </c>
      <c r="E90" s="78"/>
      <c r="F90" s="78">
        <f>D90*E90</f>
        <v>0</v>
      </c>
      <c r="G90" s="77"/>
    </row>
    <row r="91" spans="1:7" s="40" customFormat="1" ht="38.25">
      <c r="A91" s="56">
        <v>2</v>
      </c>
      <c r="B91" s="66" t="s">
        <v>161</v>
      </c>
      <c r="C91" s="53"/>
      <c r="D91" s="60"/>
      <c r="E91" s="78"/>
      <c r="F91" s="78"/>
    </row>
    <row r="92" spans="1:7" s="40" customFormat="1" ht="242.25">
      <c r="A92" s="56"/>
      <c r="B92" s="58" t="s">
        <v>162</v>
      </c>
      <c r="C92" s="53"/>
      <c r="D92" s="71"/>
      <c r="E92" s="78"/>
      <c r="F92" s="78"/>
    </row>
    <row r="93" spans="1:7" s="40" customFormat="1" ht="12.75">
      <c r="A93" s="56"/>
      <c r="B93" s="58"/>
      <c r="C93" s="53" t="s">
        <v>163</v>
      </c>
      <c r="D93" s="60">
        <v>3</v>
      </c>
      <c r="E93" s="60"/>
      <c r="F93" s="78"/>
    </row>
    <row r="94" spans="1:7" s="40" customFormat="1" ht="12.75">
      <c r="A94" s="56"/>
      <c r="B94" s="58" t="s">
        <v>25</v>
      </c>
      <c r="C94" s="53" t="s">
        <v>163</v>
      </c>
      <c r="D94" s="60">
        <f>SUM(D93:D93)</f>
        <v>3</v>
      </c>
      <c r="E94" s="78"/>
      <c r="F94" s="78">
        <f>D94*E94</f>
        <v>0</v>
      </c>
      <c r="G94" s="77"/>
    </row>
    <row r="95" spans="1:7" s="40" customFormat="1" ht="51">
      <c r="A95" s="56">
        <v>3</v>
      </c>
      <c r="B95" s="66" t="s">
        <v>164</v>
      </c>
      <c r="C95" s="53"/>
      <c r="D95" s="60"/>
      <c r="E95" s="78"/>
      <c r="F95" s="78"/>
    </row>
    <row r="96" spans="1:7" s="40" customFormat="1" ht="267.75">
      <c r="A96" s="56"/>
      <c r="B96" s="58" t="s">
        <v>165</v>
      </c>
      <c r="C96" s="53"/>
      <c r="D96" s="71"/>
      <c r="E96" s="78"/>
      <c r="F96" s="78"/>
    </row>
    <row r="97" spans="1:7" s="40" customFormat="1" ht="12.75">
      <c r="A97" s="56"/>
      <c r="B97" s="58"/>
      <c r="C97" s="53" t="s">
        <v>163</v>
      </c>
      <c r="D97" s="60">
        <v>4</v>
      </c>
      <c r="E97" s="60"/>
      <c r="F97" s="78"/>
    </row>
    <row r="98" spans="1:7" s="40" customFormat="1" ht="12.75">
      <c r="A98" s="56"/>
      <c r="B98" s="58" t="s">
        <v>25</v>
      </c>
      <c r="C98" s="53" t="s">
        <v>163</v>
      </c>
      <c r="D98" s="60">
        <f>SUM(D97:D97)</f>
        <v>4</v>
      </c>
      <c r="E98" s="78"/>
      <c r="F98" s="78">
        <f>D98*E98</f>
        <v>0</v>
      </c>
      <c r="G98" s="77"/>
    </row>
    <row r="99" spans="1:7" s="40" customFormat="1" ht="25.5">
      <c r="A99" s="56">
        <v>4</v>
      </c>
      <c r="B99" s="66" t="s">
        <v>166</v>
      </c>
      <c r="C99" s="53"/>
      <c r="D99" s="60"/>
      <c r="E99" s="78"/>
      <c r="F99" s="78"/>
    </row>
    <row r="100" spans="1:7" s="40" customFormat="1" ht="102">
      <c r="A100" s="56"/>
      <c r="B100" s="58" t="s">
        <v>167</v>
      </c>
      <c r="C100" s="53"/>
      <c r="D100" s="71"/>
      <c r="E100" s="78"/>
      <c r="F100" s="78"/>
    </row>
    <row r="101" spans="1:7" s="40" customFormat="1" ht="12.75">
      <c r="A101" s="56"/>
      <c r="B101" s="58"/>
      <c r="C101" s="53" t="s">
        <v>163</v>
      </c>
      <c r="D101" s="60">
        <v>25</v>
      </c>
      <c r="E101" s="60"/>
      <c r="F101" s="78"/>
    </row>
    <row r="102" spans="1:7" s="40" customFormat="1" ht="12.75">
      <c r="A102" s="56"/>
      <c r="B102" s="58" t="s">
        <v>25</v>
      </c>
      <c r="C102" s="53" t="s">
        <v>163</v>
      </c>
      <c r="D102" s="60">
        <f>SUM(D101:D101)</f>
        <v>25</v>
      </c>
      <c r="E102" s="78"/>
      <c r="F102" s="78">
        <f>D102*E102</f>
        <v>0</v>
      </c>
    </row>
    <row r="103" spans="1:7" s="40" customFormat="1" ht="51">
      <c r="A103" s="56">
        <v>5</v>
      </c>
      <c r="B103" s="66" t="s">
        <v>168</v>
      </c>
      <c r="C103" s="53"/>
      <c r="D103" s="60"/>
      <c r="E103" s="78"/>
      <c r="F103" s="78"/>
    </row>
    <row r="104" spans="1:7" s="40" customFormat="1" ht="114.75">
      <c r="A104" s="56"/>
      <c r="B104" s="58" t="s">
        <v>169</v>
      </c>
      <c r="C104" s="53"/>
      <c r="D104" s="71"/>
      <c r="E104" s="78"/>
      <c r="F104" s="78"/>
    </row>
    <row r="105" spans="1:7" s="40" customFormat="1" ht="12.75">
      <c r="A105" s="56"/>
      <c r="B105" s="58"/>
      <c r="C105" s="53" t="s">
        <v>163</v>
      </c>
      <c r="D105" s="60">
        <f>14+10</f>
        <v>24</v>
      </c>
      <c r="E105" s="60"/>
      <c r="F105" s="78"/>
    </row>
    <row r="106" spans="1:7" s="40" customFormat="1" ht="12.75">
      <c r="A106" s="56"/>
      <c r="B106" s="58" t="s">
        <v>25</v>
      </c>
      <c r="C106" s="53" t="s">
        <v>163</v>
      </c>
      <c r="D106" s="60">
        <f>SUM(D105:D105)</f>
        <v>24</v>
      </c>
      <c r="E106" s="78"/>
      <c r="F106" s="78">
        <f>D106*E106</f>
        <v>0</v>
      </c>
    </row>
    <row r="107" spans="1:7" s="40" customFormat="1" ht="25.5">
      <c r="A107" s="56">
        <v>6</v>
      </c>
      <c r="B107" s="68" t="s">
        <v>170</v>
      </c>
      <c r="C107" s="53"/>
      <c r="D107" s="71"/>
      <c r="E107" s="78"/>
      <c r="F107" s="78"/>
    </row>
    <row r="108" spans="1:7" s="40" customFormat="1" ht="76.5">
      <c r="A108" s="56"/>
      <c r="B108" s="58" t="s">
        <v>171</v>
      </c>
      <c r="C108" s="53"/>
      <c r="D108" s="78"/>
      <c r="E108" s="78"/>
      <c r="F108" s="78"/>
    </row>
    <row r="109" spans="1:7" s="40" customFormat="1" ht="12.75">
      <c r="A109" s="56"/>
      <c r="B109" s="58"/>
      <c r="C109" s="53" t="s">
        <v>129</v>
      </c>
      <c r="D109" s="60">
        <v>223</v>
      </c>
      <c r="E109" s="60"/>
      <c r="F109" s="78"/>
    </row>
    <row r="110" spans="1:7" s="40" customFormat="1" ht="12.75">
      <c r="A110" s="56"/>
      <c r="B110" s="58" t="s">
        <v>25</v>
      </c>
      <c r="C110" s="53" t="str">
        <f>C109</f>
        <v>m</v>
      </c>
      <c r="D110" s="60">
        <f>SUM(D109:D109)</f>
        <v>223</v>
      </c>
      <c r="E110" s="78"/>
      <c r="F110" s="78">
        <f>E110*D110</f>
        <v>0</v>
      </c>
    </row>
    <row r="111" spans="1:7" s="40" customFormat="1" ht="38.25">
      <c r="A111" s="56">
        <v>7</v>
      </c>
      <c r="B111" s="68" t="s">
        <v>172</v>
      </c>
      <c r="C111" s="53"/>
      <c r="D111" s="71"/>
      <c r="E111" s="78"/>
      <c r="F111" s="78"/>
    </row>
    <row r="112" spans="1:7" s="40" customFormat="1" ht="76.5">
      <c r="A112" s="56"/>
      <c r="B112" s="58" t="s">
        <v>171</v>
      </c>
      <c r="C112" s="53"/>
      <c r="D112" s="78"/>
      <c r="E112" s="78"/>
      <c r="F112" s="78"/>
    </row>
    <row r="113" spans="1:6" s="40" customFormat="1" ht="12.75">
      <c r="A113" s="56"/>
      <c r="B113" s="58"/>
      <c r="C113" s="53" t="s">
        <v>129</v>
      </c>
      <c r="D113" s="60">
        <v>64</v>
      </c>
      <c r="E113" s="60"/>
      <c r="F113" s="78"/>
    </row>
    <row r="114" spans="1:6" s="40" customFormat="1" ht="12.75">
      <c r="A114" s="56"/>
      <c r="B114" s="58" t="s">
        <v>25</v>
      </c>
      <c r="C114" s="53" t="str">
        <f>C113</f>
        <v>m</v>
      </c>
      <c r="D114" s="60">
        <f>SUM(D113:D113)</f>
        <v>64</v>
      </c>
      <c r="E114" s="78"/>
      <c r="F114" s="78">
        <f>E114*D114</f>
        <v>0</v>
      </c>
    </row>
    <row r="115" spans="1:6" s="40" customFormat="1" ht="38.25">
      <c r="A115" s="56">
        <v>8</v>
      </c>
      <c r="B115" s="68" t="s">
        <v>173</v>
      </c>
      <c r="C115" s="53"/>
      <c r="D115" s="71"/>
      <c r="E115" s="78"/>
      <c r="F115" s="78"/>
    </row>
    <row r="116" spans="1:6" s="40" customFormat="1" ht="76.5">
      <c r="A116" s="56"/>
      <c r="B116" s="58" t="s">
        <v>171</v>
      </c>
      <c r="C116" s="53"/>
      <c r="D116" s="78"/>
      <c r="E116" s="78"/>
      <c r="F116" s="78"/>
    </row>
    <row r="117" spans="1:6" s="40" customFormat="1" ht="12.75">
      <c r="A117" s="56"/>
      <c r="B117" s="58"/>
      <c r="C117" s="53" t="s">
        <v>129</v>
      </c>
      <c r="D117" s="60">
        <v>81</v>
      </c>
      <c r="E117" s="60"/>
      <c r="F117" s="78"/>
    </row>
    <row r="118" spans="1:6" s="40" customFormat="1" ht="12.75">
      <c r="A118" s="56"/>
      <c r="B118" s="58" t="s">
        <v>25</v>
      </c>
      <c r="C118" s="53" t="str">
        <f>C117</f>
        <v>m</v>
      </c>
      <c r="D118" s="60">
        <f>SUM(D117:D117)</f>
        <v>81</v>
      </c>
      <c r="E118" s="78"/>
      <c r="F118" s="78">
        <f>E118*D118</f>
        <v>0</v>
      </c>
    </row>
    <row r="119" spans="1:6" ht="38.25">
      <c r="A119" s="56">
        <v>9</v>
      </c>
      <c r="B119" s="68" t="s">
        <v>174</v>
      </c>
      <c r="C119" s="53"/>
      <c r="D119" s="71"/>
      <c r="E119" s="78"/>
      <c r="F119" s="78"/>
    </row>
    <row r="120" spans="1:6" ht="216.75">
      <c r="A120" s="56"/>
      <c r="B120" s="58" t="s">
        <v>175</v>
      </c>
      <c r="C120" s="53"/>
      <c r="D120" s="71"/>
      <c r="E120" s="78"/>
      <c r="F120" s="78"/>
    </row>
    <row r="121" spans="1:6">
      <c r="A121" s="56"/>
      <c r="B121" s="58"/>
      <c r="C121" s="53" t="s">
        <v>129</v>
      </c>
      <c r="D121" s="60">
        <f>224+122</f>
        <v>346</v>
      </c>
      <c r="E121" s="60"/>
      <c r="F121" s="78"/>
    </row>
    <row r="122" spans="1:6" ht="12.75" customHeight="1">
      <c r="A122" s="56"/>
      <c r="B122" s="58" t="s">
        <v>25</v>
      </c>
      <c r="C122" s="53" t="str">
        <f>C121</f>
        <v>m</v>
      </c>
      <c r="D122" s="60">
        <f>SUM(D121:D121)</f>
        <v>346</v>
      </c>
      <c r="E122" s="78"/>
      <c r="F122" s="78">
        <f>D122*E122</f>
        <v>0</v>
      </c>
    </row>
    <row r="123" spans="1:6" s="81" customFormat="1">
      <c r="A123" s="56"/>
      <c r="B123" s="72"/>
      <c r="C123" s="53"/>
      <c r="D123" s="225" t="s">
        <v>176</v>
      </c>
      <c r="E123" s="225"/>
      <c r="F123" s="62">
        <f>SUM(F90:F122)</f>
        <v>0</v>
      </c>
    </row>
    <row r="124" spans="1:6" ht="12.75" customHeight="1">
      <c r="A124" s="63"/>
      <c r="B124" s="82"/>
      <c r="C124" s="48"/>
      <c r="D124" s="83"/>
      <c r="E124" s="65"/>
      <c r="F124" s="65"/>
    </row>
    <row r="125" spans="1:6">
      <c r="A125" s="84" t="s">
        <v>177</v>
      </c>
      <c r="B125" s="73" t="s">
        <v>178</v>
      </c>
      <c r="C125" s="53"/>
      <c r="D125" s="54"/>
      <c r="E125" s="54"/>
      <c r="F125" s="59"/>
    </row>
    <row r="126" spans="1:6" ht="25.5">
      <c r="A126" s="56">
        <v>1</v>
      </c>
      <c r="B126" s="85" t="s">
        <v>179</v>
      </c>
      <c r="C126" s="53"/>
      <c r="D126" s="60"/>
      <c r="E126" s="59"/>
      <c r="F126" s="59"/>
    </row>
    <row r="127" spans="1:6" ht="63.75">
      <c r="A127" s="56"/>
      <c r="B127" s="58" t="s">
        <v>180</v>
      </c>
      <c r="C127" s="53"/>
      <c r="D127" s="60"/>
      <c r="E127" s="59"/>
      <c r="F127" s="59"/>
    </row>
    <row r="128" spans="1:6">
      <c r="A128" s="56"/>
      <c r="B128" s="58"/>
      <c r="C128" s="53" t="s">
        <v>129</v>
      </c>
      <c r="D128" s="54">
        <v>1</v>
      </c>
      <c r="E128" s="54"/>
      <c r="F128" s="59"/>
    </row>
    <row r="129" spans="1:6">
      <c r="A129" s="56"/>
      <c r="B129" s="58" t="s">
        <v>25</v>
      </c>
      <c r="C129" s="53" t="str">
        <f>C128</f>
        <v>m</v>
      </c>
      <c r="D129" s="60">
        <f>SUM(D128:D128)</f>
        <v>1</v>
      </c>
      <c r="E129" s="59"/>
      <c r="F129" s="59">
        <f>D129*E129</f>
        <v>0</v>
      </c>
    </row>
    <row r="130" spans="1:6" ht="25.5">
      <c r="A130" s="56">
        <v>2</v>
      </c>
      <c r="B130" s="85" t="s">
        <v>181</v>
      </c>
      <c r="C130" s="53"/>
      <c r="D130" s="60"/>
      <c r="E130" s="59"/>
      <c r="F130" s="59"/>
    </row>
    <row r="131" spans="1:6" ht="76.5">
      <c r="A131" s="56"/>
      <c r="B131" s="58" t="s">
        <v>182</v>
      </c>
      <c r="C131" s="53"/>
      <c r="D131" s="60"/>
      <c r="E131" s="59"/>
      <c r="F131" s="59"/>
    </row>
    <row r="132" spans="1:6">
      <c r="A132" s="56"/>
      <c r="B132" s="58"/>
      <c r="C132" s="53" t="s">
        <v>129</v>
      </c>
      <c r="D132" s="54">
        <f>D110+D118+D114</f>
        <v>368</v>
      </c>
      <c r="E132" s="54"/>
      <c r="F132" s="59"/>
    </row>
    <row r="133" spans="1:6">
      <c r="A133" s="56"/>
      <c r="B133" s="58" t="s">
        <v>25</v>
      </c>
      <c r="C133" s="53" t="str">
        <f>C132</f>
        <v>m</v>
      </c>
      <c r="D133" s="60">
        <f>SUM(D132:D132)</f>
        <v>368</v>
      </c>
      <c r="E133" s="59"/>
      <c r="F133" s="59">
        <f>D133*E133</f>
        <v>0</v>
      </c>
    </row>
    <row r="134" spans="1:6">
      <c r="A134" s="56"/>
      <c r="B134" s="72"/>
      <c r="C134" s="53"/>
      <c r="D134" s="225" t="s">
        <v>183</v>
      </c>
      <c r="E134" s="225"/>
      <c r="F134" s="62">
        <f>SUM(F129:F133)</f>
        <v>0</v>
      </c>
    </row>
    <row r="135" spans="1:6">
      <c r="A135" s="56"/>
      <c r="B135" s="72"/>
      <c r="C135" s="53"/>
      <c r="D135" s="225" t="s">
        <v>184</v>
      </c>
      <c r="E135" s="225"/>
      <c r="F135" s="62">
        <f>F134+F123+F84+F53+F38+F14</f>
        <v>0</v>
      </c>
    </row>
    <row r="136" spans="1:6">
      <c r="A136" s="63"/>
      <c r="B136" s="86"/>
      <c r="C136" s="48"/>
      <c r="D136" s="83"/>
      <c r="E136" s="64"/>
      <c r="F136" s="65"/>
    </row>
    <row r="137" spans="1:6" ht="25.5">
      <c r="A137" s="84" t="s">
        <v>185</v>
      </c>
      <c r="B137" s="73" t="s">
        <v>186</v>
      </c>
      <c r="C137" s="53"/>
      <c r="D137" s="54"/>
      <c r="E137" s="54"/>
      <c r="F137" s="59"/>
    </row>
    <row r="138" spans="1:6" ht="38.25">
      <c r="A138" s="56">
        <v>1</v>
      </c>
      <c r="B138" s="68" t="s">
        <v>187</v>
      </c>
      <c r="C138" s="53"/>
      <c r="D138" s="60"/>
      <c r="E138" s="54"/>
      <c r="F138" s="59"/>
    </row>
    <row r="139" spans="1:6" ht="102">
      <c r="A139" s="56"/>
      <c r="B139" s="58" t="s">
        <v>188</v>
      </c>
      <c r="C139" s="53"/>
      <c r="D139" s="60"/>
      <c r="E139" s="54"/>
      <c r="F139" s="59"/>
    </row>
    <row r="140" spans="1:6">
      <c r="A140" s="56"/>
      <c r="B140" s="58" t="s">
        <v>189</v>
      </c>
      <c r="C140" s="53" t="s">
        <v>120</v>
      </c>
      <c r="D140" s="78">
        <v>1</v>
      </c>
      <c r="E140" s="54"/>
      <c r="F140" s="59">
        <f>D140*E140</f>
        <v>0</v>
      </c>
    </row>
    <row r="141" spans="1:6">
      <c r="A141" s="56"/>
      <c r="B141" s="72"/>
      <c r="C141" s="53"/>
      <c r="D141" s="225" t="s">
        <v>190</v>
      </c>
      <c r="E141" s="225"/>
      <c r="F141" s="62">
        <f>SUM(F140:F140)</f>
        <v>0</v>
      </c>
    </row>
    <row r="142" spans="1:6">
      <c r="A142" s="63"/>
      <c r="B142" s="86"/>
      <c r="C142" s="48"/>
      <c r="D142" s="83"/>
      <c r="E142" s="64"/>
      <c r="F142" s="65"/>
    </row>
    <row r="143" spans="1:6" ht="14.25" customHeight="1">
      <c r="A143" s="87"/>
      <c r="C143" s="41"/>
      <c r="D143" s="88"/>
    </row>
    <row r="144" spans="1:6">
      <c r="A144" s="87"/>
      <c r="C144" s="41"/>
      <c r="D144" s="88"/>
    </row>
    <row r="145" spans="1:7">
      <c r="A145" s="226" t="s">
        <v>191</v>
      </c>
      <c r="B145" s="226"/>
      <c r="C145" s="226"/>
      <c r="D145" s="226"/>
      <c r="E145" s="226"/>
      <c r="F145" s="226"/>
    </row>
    <row r="146" spans="1:7" ht="71.650000000000006" customHeight="1">
      <c r="A146" s="227" t="str">
        <f>A6</f>
        <v>ИЗГРАДЊА АТМОСФЕРСКЕ КАНАЛИЗАЦИЈЕ У УЛИЦИ ЈУГОСЛОВЕНСКЕ АРМИЈЕ (ОД УЛ. ЖАРКА ЗРЕЊАНИНА ДО УЛ. ШАФАРИКОВЕ) У БАЧКОЈ ПАЛАНЦИ - ЈУЖНА СТРАНА</v>
      </c>
      <c r="B146" s="227"/>
      <c r="C146" s="227"/>
      <c r="D146" s="227"/>
      <c r="E146" s="227"/>
      <c r="F146" s="227"/>
    </row>
    <row r="147" spans="1:7">
      <c r="B147" s="90"/>
      <c r="C147" s="90"/>
      <c r="D147" s="90"/>
      <c r="E147" s="90"/>
      <c r="F147" s="90"/>
    </row>
    <row r="148" spans="1:7">
      <c r="A148" s="43"/>
      <c r="B148" s="43"/>
      <c r="C148" s="43"/>
      <c r="D148" s="43"/>
      <c r="E148" s="43"/>
      <c r="F148" s="43"/>
    </row>
    <row r="149" spans="1:7">
      <c r="A149" s="43"/>
      <c r="B149" s="43"/>
      <c r="C149" s="43"/>
      <c r="D149" s="43"/>
      <c r="E149" s="43"/>
      <c r="F149" s="43"/>
    </row>
    <row r="150" spans="1:7">
      <c r="A150" s="91"/>
      <c r="B150" s="91"/>
      <c r="C150" s="91"/>
      <c r="D150" s="92"/>
      <c r="E150" s="93"/>
      <c r="F150" s="92"/>
    </row>
    <row r="151" spans="1:7">
      <c r="A151" s="94" t="s">
        <v>111</v>
      </c>
      <c r="B151" s="95" t="str">
        <f>B9</f>
        <v>ГЕОДЕТСКИ РАДОВИ</v>
      </c>
      <c r="C151" s="52"/>
      <c r="D151" s="55"/>
      <c r="E151" s="54"/>
      <c r="F151" s="96">
        <f>F14</f>
        <v>0</v>
      </c>
    </row>
    <row r="152" spans="1:7">
      <c r="A152" s="94" t="s">
        <v>117</v>
      </c>
      <c r="B152" s="95" t="str">
        <f>B16</f>
        <v>ПРИПРЕМНИ РАДОВИ</v>
      </c>
      <c r="C152" s="52"/>
      <c r="D152" s="55"/>
      <c r="E152" s="54"/>
      <c r="F152" s="96">
        <f>F38</f>
        <v>0</v>
      </c>
    </row>
    <row r="153" spans="1:7" hidden="1">
      <c r="A153" s="94" t="s">
        <v>131</v>
      </c>
      <c r="B153" s="95" t="str">
        <f>B40</f>
        <v>ПРЕТХОДНИ РАДОВИ</v>
      </c>
      <c r="C153" s="52"/>
      <c r="D153" s="55"/>
      <c r="E153" s="54"/>
      <c r="F153" s="96">
        <f>F53</f>
        <v>0</v>
      </c>
    </row>
    <row r="154" spans="1:7">
      <c r="A154" s="94" t="s">
        <v>157</v>
      </c>
      <c r="B154" s="95" t="str">
        <f>B55</f>
        <v>ЗЕМЉАНИ РАДОВИ</v>
      </c>
      <c r="C154" s="52"/>
      <c r="D154" s="55"/>
      <c r="E154" s="54"/>
      <c r="F154" s="96">
        <f>F84</f>
        <v>0</v>
      </c>
    </row>
    <row r="155" spans="1:7">
      <c r="A155" s="94" t="s">
        <v>177</v>
      </c>
      <c r="B155" s="95" t="str">
        <f>B86</f>
        <v>БЕТОНСКИ РАДОВИ</v>
      </c>
      <c r="C155" s="52"/>
      <c r="D155" s="55"/>
      <c r="E155" s="54"/>
      <c r="F155" s="96">
        <f>F123</f>
        <v>0</v>
      </c>
    </row>
    <row r="156" spans="1:7" ht="15" thickBot="1">
      <c r="A156" s="97" t="s">
        <v>185</v>
      </c>
      <c r="B156" s="98" t="str">
        <f>B125</f>
        <v>ОСТАЛИ РАДОВИ</v>
      </c>
      <c r="C156" s="99"/>
      <c r="D156" s="100"/>
      <c r="E156" s="101"/>
      <c r="F156" s="102">
        <f>F134</f>
        <v>0</v>
      </c>
    </row>
    <row r="157" spans="1:7" ht="15" thickTop="1">
      <c r="A157" s="103"/>
      <c r="B157" s="103"/>
      <c r="C157" s="103"/>
      <c r="D157" s="104" t="s">
        <v>192</v>
      </c>
      <c r="E157" s="104"/>
      <c r="F157" s="105">
        <f>SUM(F151:F156)</f>
        <v>0</v>
      </c>
    </row>
    <row r="158" spans="1:7">
      <c r="A158" s="106" t="s">
        <v>193</v>
      </c>
      <c r="B158" s="107" t="str">
        <f>B137</f>
        <v xml:space="preserve">ПРОЈЕКАТ ИЗВЕДЕНОГ ОБЈЕКТА
</v>
      </c>
      <c r="C158" s="108"/>
      <c r="D158" s="108"/>
      <c r="E158" s="109"/>
      <c r="F158" s="110">
        <f>F141</f>
        <v>0</v>
      </c>
    </row>
    <row r="159" spans="1:7">
      <c r="A159" s="103"/>
      <c r="B159" s="103"/>
      <c r="C159" s="103"/>
      <c r="D159" s="104" t="s">
        <v>194</v>
      </c>
      <c r="E159" s="104"/>
      <c r="F159" s="105">
        <f>SUM(F157:F158)</f>
        <v>0</v>
      </c>
      <c r="G159" s="111"/>
    </row>
    <row r="160" spans="1:7">
      <c r="A160" s="112"/>
      <c r="B160" s="112"/>
      <c r="C160" s="42"/>
      <c r="D160" s="42"/>
      <c r="E160" s="42"/>
      <c r="F160" s="42"/>
    </row>
    <row r="161" spans="1:6">
      <c r="A161" s="42"/>
      <c r="B161" s="42"/>
      <c r="C161" s="113"/>
      <c r="D161" s="113"/>
      <c r="E161" s="64"/>
      <c r="F161" s="65"/>
    </row>
    <row r="162" spans="1:6">
      <c r="A162" s="42"/>
      <c r="B162" s="42"/>
    </row>
    <row r="163" spans="1:6">
      <c r="A163" s="113"/>
      <c r="B163" s="113"/>
    </row>
    <row r="164" spans="1:6">
      <c r="A164" s="228" t="s">
        <v>195</v>
      </c>
      <c r="B164" s="114">
        <f>F159</f>
        <v>0</v>
      </c>
      <c r="C164" s="228" t="s">
        <v>196</v>
      </c>
      <c r="D164" s="229">
        <f>B164/B165</f>
        <v>0</v>
      </c>
      <c r="E164" s="230" t="s">
        <v>197</v>
      </c>
      <c r="F164" s="230"/>
    </row>
    <row r="165" spans="1:6">
      <c r="A165" s="228"/>
      <c r="B165" s="115">
        <f>D13</f>
        <v>223</v>
      </c>
      <c r="C165" s="228"/>
      <c r="D165" s="229"/>
      <c r="E165" s="230"/>
      <c r="F165" s="230"/>
    </row>
  </sheetData>
  <sheetProtection selectLockedCells="1" selectUnlockedCells="1"/>
  <mergeCells count="17">
    <mergeCell ref="A145:F145"/>
    <mergeCell ref="A3:F3"/>
    <mergeCell ref="A5:F5"/>
    <mergeCell ref="A6:F6"/>
    <mergeCell ref="D14:E14"/>
    <mergeCell ref="D38:E38"/>
    <mergeCell ref="D53:E53"/>
    <mergeCell ref="D84:E84"/>
    <mergeCell ref="D123:E123"/>
    <mergeCell ref="D134:E134"/>
    <mergeCell ref="D135:E135"/>
    <mergeCell ref="D141:E141"/>
    <mergeCell ref="A146:F146"/>
    <mergeCell ref="A164:A165"/>
    <mergeCell ref="C164:C165"/>
    <mergeCell ref="D164:D165"/>
    <mergeCell ref="E164:F165"/>
  </mergeCells>
  <printOptions horizontalCentered="1"/>
  <pageMargins left="0.511811023622047" right="0.511811023622047" top="0.4" bottom="0.47" header="0.23622047244094499" footer="0.25"/>
  <pageSetup paperSize="9" firstPageNumber="0" fitToHeight="0" orientation="portrait" r:id="rId1"/>
  <headerFooter alignWithMargins="0">
    <oddHeader xml:space="preserve">&amp;R&amp;"Verdana,Italic"&amp;9 </oddHeader>
    <oddFooter>&amp;C&amp;"Arial,Bold Italic"&amp;P</oddFooter>
  </headerFooter>
  <rowBreaks count="9" manualBreakCount="9">
    <brk id="15" max="16383" man="1"/>
    <brk id="54" max="16383" man="1"/>
    <brk id="63" max="16383" man="1"/>
    <brk id="75" max="16383" man="1"/>
    <brk id="90" max="16383" man="1"/>
    <brk id="102" max="16383" man="1"/>
    <brk id="118" max="16383" man="1"/>
    <brk id="135" max="16383" man="1"/>
    <brk id="142"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41FFB6-DABB-4746-AE73-7E6869D43E92}">
  <sheetPr>
    <tabColor rgb="FF92D050"/>
    <pageSetUpPr fitToPage="1"/>
  </sheetPr>
  <dimension ref="A1:M59"/>
  <sheetViews>
    <sheetView view="pageBreakPreview" topLeftCell="A5" zoomScale="85" zoomScaleNormal="100" zoomScaleSheetLayoutView="85" workbookViewId="0">
      <selection activeCell="G8" sqref="G8"/>
    </sheetView>
  </sheetViews>
  <sheetFormatPr defaultRowHeight="15"/>
  <cols>
    <col min="1" max="1" width="9.140625" style="134"/>
    <col min="2" max="2" width="34.85546875" style="134" customWidth="1"/>
    <col min="3" max="3" width="13.42578125" style="134" customWidth="1"/>
    <col min="4" max="4" width="14.7109375" style="134" customWidth="1"/>
    <col min="5" max="5" width="15.42578125" style="134" customWidth="1"/>
    <col min="6" max="6" width="15.85546875" style="134" customWidth="1"/>
    <col min="7" max="16384" width="9.140625" style="134"/>
  </cols>
  <sheetData>
    <row r="1" spans="1:13" hidden="1"/>
    <row r="2" spans="1:13" ht="15.75">
      <c r="A2" s="135"/>
      <c r="B2" s="136"/>
      <c r="C2" s="136"/>
      <c r="D2" s="136"/>
      <c r="E2" s="137"/>
      <c r="F2" s="137"/>
    </row>
    <row r="3" spans="1:13" ht="15.75">
      <c r="A3" s="136"/>
      <c r="B3" s="238" t="s">
        <v>215</v>
      </c>
      <c r="C3" s="238"/>
      <c r="D3" s="238"/>
      <c r="E3" s="238"/>
      <c r="F3" s="137"/>
    </row>
    <row r="4" spans="1:13" ht="72.75" customHeight="1">
      <c r="A4" s="136"/>
      <c r="B4" s="239" t="s">
        <v>299</v>
      </c>
      <c r="C4" s="239"/>
      <c r="D4" s="239"/>
      <c r="E4" s="239"/>
      <c r="F4" s="137"/>
    </row>
    <row r="5" spans="1:13" ht="31.5">
      <c r="A5" s="164" t="s">
        <v>300</v>
      </c>
      <c r="B5" s="138" t="s">
        <v>216</v>
      </c>
      <c r="C5" s="138" t="s">
        <v>217</v>
      </c>
      <c r="D5" s="138" t="s">
        <v>218</v>
      </c>
      <c r="E5" s="138" t="s">
        <v>219</v>
      </c>
      <c r="F5" s="138" t="s">
        <v>220</v>
      </c>
    </row>
    <row r="6" spans="1:13" ht="15.75">
      <c r="A6" s="165"/>
      <c r="B6" s="240" t="s">
        <v>221</v>
      </c>
      <c r="C6" s="240"/>
      <c r="D6" s="240"/>
      <c r="E6" s="139"/>
      <c r="F6" s="140"/>
      <c r="M6" s="134" t="s">
        <v>268</v>
      </c>
    </row>
    <row r="7" spans="1:13" ht="15.75">
      <c r="A7" s="166">
        <v>1</v>
      </c>
      <c r="B7" s="167" t="s">
        <v>222</v>
      </c>
      <c r="C7" s="167"/>
      <c r="D7" s="167"/>
      <c r="E7" s="141"/>
      <c r="F7" s="142"/>
    </row>
    <row r="8" spans="1:13" ht="15.75">
      <c r="A8" s="168"/>
      <c r="B8" s="169" t="s">
        <v>223</v>
      </c>
      <c r="C8" s="169"/>
      <c r="D8" s="169"/>
      <c r="E8" s="143"/>
      <c r="F8" s="144"/>
    </row>
    <row r="9" spans="1:13" ht="15.75">
      <c r="A9" s="170" t="s">
        <v>224</v>
      </c>
      <c r="B9" s="171" t="s">
        <v>225</v>
      </c>
      <c r="C9" s="172"/>
      <c r="D9" s="172"/>
      <c r="E9" s="141"/>
      <c r="F9" s="142"/>
    </row>
    <row r="10" spans="1:13" ht="15.75" hidden="1">
      <c r="A10" s="173">
        <v>1</v>
      </c>
      <c r="B10" s="174" t="s">
        <v>226</v>
      </c>
      <c r="C10" s="175" t="s">
        <v>57</v>
      </c>
      <c r="D10" s="176"/>
      <c r="E10" s="145">
        <v>4200</v>
      </c>
      <c r="F10" s="146">
        <f>D10*E10</f>
        <v>0</v>
      </c>
    </row>
    <row r="11" spans="1:13" ht="15.75" hidden="1">
      <c r="A11" s="173">
        <v>2</v>
      </c>
      <c r="B11" s="174" t="s">
        <v>227</v>
      </c>
      <c r="C11" s="175" t="s">
        <v>57</v>
      </c>
      <c r="D11" s="176"/>
      <c r="E11" s="145">
        <v>4200</v>
      </c>
      <c r="F11" s="146">
        <f>D11*E11</f>
        <v>0</v>
      </c>
    </row>
    <row r="12" spans="1:13" ht="15.75" hidden="1">
      <c r="A12" s="173">
        <v>3</v>
      </c>
      <c r="B12" s="174" t="s">
        <v>228</v>
      </c>
      <c r="C12" s="175" t="s">
        <v>57</v>
      </c>
      <c r="D12" s="176"/>
      <c r="E12" s="145">
        <v>4200</v>
      </c>
      <c r="F12" s="146">
        <f>D12*E12</f>
        <v>0</v>
      </c>
    </row>
    <row r="13" spans="1:13" ht="15.75" hidden="1">
      <c r="A13" s="173">
        <v>4</v>
      </c>
      <c r="B13" s="174" t="s">
        <v>229</v>
      </c>
      <c r="C13" s="175" t="s">
        <v>57</v>
      </c>
      <c r="D13" s="176"/>
      <c r="E13" s="145">
        <v>4200</v>
      </c>
      <c r="F13" s="146">
        <f>D13*E13</f>
        <v>0</v>
      </c>
    </row>
    <row r="14" spans="1:13" ht="15.75" hidden="1">
      <c r="A14" s="173">
        <v>5</v>
      </c>
      <c r="B14" s="174" t="s">
        <v>230</v>
      </c>
      <c r="C14" s="175" t="s">
        <v>57</v>
      </c>
      <c r="D14" s="176"/>
      <c r="E14" s="145">
        <v>4200</v>
      </c>
      <c r="F14" s="146">
        <f>D14*E14</f>
        <v>0</v>
      </c>
    </row>
    <row r="15" spans="1:13" ht="15.75" hidden="1">
      <c r="A15" s="168"/>
      <c r="B15" s="165" t="s">
        <v>231</v>
      </c>
      <c r="C15" s="138"/>
      <c r="D15" s="165">
        <f>SUM(D10:D14)</f>
        <v>0</v>
      </c>
      <c r="E15" s="189"/>
      <c r="F15" s="147">
        <f>SUM(F10:F14)</f>
        <v>0</v>
      </c>
    </row>
    <row r="16" spans="1:13" ht="15.75">
      <c r="A16" s="170" t="s">
        <v>232</v>
      </c>
      <c r="B16" s="171" t="s">
        <v>233</v>
      </c>
      <c r="C16" s="172"/>
      <c r="D16" s="166"/>
      <c r="E16" s="190"/>
      <c r="F16" s="148"/>
    </row>
    <row r="17" spans="1:6" ht="15.75">
      <c r="A17" s="176">
        <v>1</v>
      </c>
      <c r="B17" s="174" t="s">
        <v>234</v>
      </c>
      <c r="C17" s="175" t="s">
        <v>57</v>
      </c>
      <c r="D17" s="176">
        <v>2</v>
      </c>
      <c r="E17" s="191"/>
      <c r="F17" s="146">
        <f>D17*E17</f>
        <v>0</v>
      </c>
    </row>
    <row r="18" spans="1:6" ht="15.75">
      <c r="A18" s="168"/>
      <c r="B18" s="165" t="s">
        <v>231</v>
      </c>
      <c r="C18" s="138"/>
      <c r="D18" s="165">
        <f>SUM(D17:D17)</f>
        <v>2</v>
      </c>
      <c r="E18" s="189"/>
      <c r="F18" s="147">
        <f>SUM(F17:F17)</f>
        <v>0</v>
      </c>
    </row>
    <row r="19" spans="1:6" ht="15.75">
      <c r="A19" s="170" t="s">
        <v>235</v>
      </c>
      <c r="B19" s="171" t="s">
        <v>236</v>
      </c>
      <c r="C19" s="172"/>
      <c r="D19" s="166"/>
      <c r="E19" s="190"/>
      <c r="F19" s="148"/>
    </row>
    <row r="20" spans="1:6" ht="15.75">
      <c r="A20" s="176">
        <v>1</v>
      </c>
      <c r="B20" s="174" t="s">
        <v>237</v>
      </c>
      <c r="C20" s="175" t="s">
        <v>57</v>
      </c>
      <c r="D20" s="176">
        <v>2</v>
      </c>
      <c r="E20" s="191"/>
      <c r="F20" s="146">
        <f>D20*E20</f>
        <v>0</v>
      </c>
    </row>
    <row r="21" spans="1:6" ht="15.75">
      <c r="A21" s="176">
        <v>2</v>
      </c>
      <c r="B21" s="174" t="s">
        <v>238</v>
      </c>
      <c r="C21" s="175" t="s">
        <v>57</v>
      </c>
      <c r="D21" s="176">
        <v>2</v>
      </c>
      <c r="E21" s="191"/>
      <c r="F21" s="146">
        <f>D21*E21</f>
        <v>0</v>
      </c>
    </row>
    <row r="22" spans="1:6" ht="15.75">
      <c r="A22" s="168"/>
      <c r="B22" s="165" t="s">
        <v>231</v>
      </c>
      <c r="C22" s="138"/>
      <c r="D22" s="165">
        <f>SUM(D20:D21)</f>
        <v>4</v>
      </c>
      <c r="E22" s="189"/>
      <c r="F22" s="147">
        <f>SUM(F20:F21)</f>
        <v>0</v>
      </c>
    </row>
    <row r="23" spans="1:6" ht="15.75">
      <c r="A23" s="170" t="s">
        <v>239</v>
      </c>
      <c r="B23" s="177" t="s">
        <v>240</v>
      </c>
      <c r="C23" s="172"/>
      <c r="D23" s="170"/>
      <c r="E23" s="190"/>
      <c r="F23" s="148"/>
    </row>
    <row r="24" spans="1:6" ht="15.75">
      <c r="A24" s="176">
        <v>1</v>
      </c>
      <c r="B24" s="178" t="s">
        <v>241</v>
      </c>
      <c r="C24" s="175" t="s">
        <v>57</v>
      </c>
      <c r="D24" s="176">
        <v>2</v>
      </c>
      <c r="E24" s="191"/>
      <c r="F24" s="146">
        <f>D24*E24</f>
        <v>0</v>
      </c>
    </row>
    <row r="25" spans="1:6" ht="15.75">
      <c r="A25" s="176">
        <v>2</v>
      </c>
      <c r="B25" s="178" t="s">
        <v>242</v>
      </c>
      <c r="C25" s="175" t="s">
        <v>57</v>
      </c>
      <c r="D25" s="176">
        <v>2</v>
      </c>
      <c r="E25" s="191"/>
      <c r="F25" s="146">
        <f>D25*E25</f>
        <v>0</v>
      </c>
    </row>
    <row r="26" spans="1:6" ht="15.75">
      <c r="A26" s="176">
        <v>3</v>
      </c>
      <c r="B26" s="178"/>
      <c r="C26" s="175"/>
      <c r="D26" s="176"/>
      <c r="E26" s="191"/>
      <c r="F26" s="146"/>
    </row>
    <row r="27" spans="1:6" ht="15.75">
      <c r="A27" s="168"/>
      <c r="B27" s="165" t="s">
        <v>231</v>
      </c>
      <c r="C27" s="138"/>
      <c r="D27" s="165">
        <f>SUM(D24:D26)</f>
        <v>4</v>
      </c>
      <c r="E27" s="189"/>
      <c r="F27" s="147">
        <f>SUM(F24:F26)</f>
        <v>0</v>
      </c>
    </row>
    <row r="28" spans="1:6" ht="15.75">
      <c r="A28" s="166">
        <v>2</v>
      </c>
      <c r="B28" s="167" t="s">
        <v>243</v>
      </c>
      <c r="C28" s="167"/>
      <c r="D28" s="166"/>
      <c r="E28" s="190"/>
      <c r="F28" s="148"/>
    </row>
    <row r="29" spans="1:6" ht="15.75">
      <c r="A29" s="176">
        <v>1</v>
      </c>
      <c r="B29" s="178" t="s">
        <v>244</v>
      </c>
      <c r="C29" s="175" t="s">
        <v>57</v>
      </c>
      <c r="D29" s="175">
        <v>2</v>
      </c>
      <c r="E29" s="191"/>
      <c r="F29" s="146">
        <f>D29*E29</f>
        <v>0</v>
      </c>
    </row>
    <row r="30" spans="1:6" ht="15.75">
      <c r="A30" s="176">
        <v>2</v>
      </c>
      <c r="B30" s="178" t="s">
        <v>245</v>
      </c>
      <c r="C30" s="175" t="s">
        <v>57</v>
      </c>
      <c r="D30" s="175">
        <v>4</v>
      </c>
      <c r="E30" s="191"/>
      <c r="F30" s="146">
        <f>D30*E30</f>
        <v>0</v>
      </c>
    </row>
    <row r="31" spans="1:6" ht="15.75">
      <c r="A31" s="176">
        <v>3</v>
      </c>
      <c r="B31" s="178" t="s">
        <v>246</v>
      </c>
      <c r="C31" s="175" t="s">
        <v>57</v>
      </c>
      <c r="D31" s="175">
        <v>2</v>
      </c>
      <c r="E31" s="191"/>
      <c r="F31" s="146">
        <f>D31*E31</f>
        <v>0</v>
      </c>
    </row>
    <row r="32" spans="1:6" ht="15.75">
      <c r="A32" s="176">
        <v>4</v>
      </c>
      <c r="B32" s="178" t="s">
        <v>247</v>
      </c>
      <c r="C32" s="175" t="s">
        <v>57</v>
      </c>
      <c r="D32" s="175">
        <v>8</v>
      </c>
      <c r="E32" s="191"/>
      <c r="F32" s="146">
        <f>D32*E32</f>
        <v>0</v>
      </c>
    </row>
    <row r="33" spans="1:6" ht="15.75">
      <c r="A33" s="165"/>
      <c r="B33" s="165" t="s">
        <v>231</v>
      </c>
      <c r="C33" s="138"/>
      <c r="D33" s="165"/>
      <c r="E33" s="189"/>
      <c r="F33" s="147">
        <f>SUM(F29:F32)</f>
        <v>0</v>
      </c>
    </row>
    <row r="34" spans="1:6" ht="15.75">
      <c r="A34" s="166">
        <v>3</v>
      </c>
      <c r="B34" s="167" t="s">
        <v>248</v>
      </c>
      <c r="C34" s="167"/>
      <c r="D34" s="166"/>
      <c r="E34" s="190"/>
      <c r="F34" s="148"/>
    </row>
    <row r="35" spans="1:6" ht="31.5" hidden="1">
      <c r="A35" s="176">
        <v>1</v>
      </c>
      <c r="B35" s="179" t="s">
        <v>249</v>
      </c>
      <c r="C35" s="175" t="s">
        <v>250</v>
      </c>
      <c r="D35" s="175">
        <v>0</v>
      </c>
      <c r="E35" s="191"/>
      <c r="F35" s="146">
        <f t="shared" ref="F35:F40" si="0">D35*E35</f>
        <v>0</v>
      </c>
    </row>
    <row r="36" spans="1:6" ht="47.25" hidden="1">
      <c r="A36" s="176">
        <v>2</v>
      </c>
      <c r="B36" s="180" t="s">
        <v>251</v>
      </c>
      <c r="C36" s="175" t="s">
        <v>57</v>
      </c>
      <c r="D36" s="175">
        <v>0</v>
      </c>
      <c r="E36" s="191"/>
      <c r="F36" s="146">
        <f t="shared" si="0"/>
        <v>0</v>
      </c>
    </row>
    <row r="37" spans="1:6" ht="63">
      <c r="A37" s="176">
        <v>1</v>
      </c>
      <c r="B37" s="180" t="s">
        <v>252</v>
      </c>
      <c r="C37" s="175" t="s">
        <v>253</v>
      </c>
      <c r="D37" s="175">
        <v>8</v>
      </c>
      <c r="E37" s="191"/>
      <c r="F37" s="146">
        <f t="shared" si="0"/>
        <v>0</v>
      </c>
    </row>
    <row r="38" spans="1:6" ht="31.5">
      <c r="A38" s="176">
        <v>2</v>
      </c>
      <c r="B38" s="180" t="s">
        <v>254</v>
      </c>
      <c r="C38" s="175" t="s">
        <v>57</v>
      </c>
      <c r="D38" s="175">
        <v>10</v>
      </c>
      <c r="E38" s="191"/>
      <c r="F38" s="146">
        <f t="shared" si="0"/>
        <v>0</v>
      </c>
    </row>
    <row r="39" spans="1:6" ht="47.25">
      <c r="A39" s="176">
        <v>3</v>
      </c>
      <c r="B39" s="180" t="s">
        <v>255</v>
      </c>
      <c r="C39" s="175" t="s">
        <v>256</v>
      </c>
      <c r="D39" s="175">
        <v>8</v>
      </c>
      <c r="E39" s="191"/>
      <c r="F39" s="146">
        <f t="shared" si="0"/>
        <v>0</v>
      </c>
    </row>
    <row r="40" spans="1:6" ht="63">
      <c r="A40" s="176">
        <v>4</v>
      </c>
      <c r="B40" s="180" t="s">
        <v>257</v>
      </c>
      <c r="C40" s="175" t="s">
        <v>258</v>
      </c>
      <c r="D40" s="175">
        <v>1</v>
      </c>
      <c r="E40" s="191"/>
      <c r="F40" s="146">
        <f t="shared" si="0"/>
        <v>0</v>
      </c>
    </row>
    <row r="41" spans="1:6" ht="15.75">
      <c r="A41" s="165"/>
      <c r="B41" s="165" t="s">
        <v>231</v>
      </c>
      <c r="C41" s="138"/>
      <c r="D41" s="165"/>
      <c r="E41" s="189"/>
      <c r="F41" s="147">
        <f>SUM(F35:F40)</f>
        <v>0</v>
      </c>
    </row>
    <row r="42" spans="1:6" ht="15.75">
      <c r="A42" s="166">
        <v>4</v>
      </c>
      <c r="B42" s="167" t="s">
        <v>259</v>
      </c>
      <c r="C42" s="167"/>
      <c r="D42" s="167"/>
      <c r="E42" s="192"/>
      <c r="F42" s="149"/>
    </row>
    <row r="43" spans="1:6" ht="15.75" hidden="1">
      <c r="A43" s="176">
        <v>1</v>
      </c>
      <c r="B43" s="178" t="s">
        <v>260</v>
      </c>
      <c r="C43" s="175" t="s">
        <v>209</v>
      </c>
      <c r="D43" s="175">
        <v>0</v>
      </c>
      <c r="E43" s="191">
        <v>20</v>
      </c>
      <c r="F43" s="146">
        <f t="shared" ref="F43:F49" si="1">D43*E43</f>
        <v>0</v>
      </c>
    </row>
    <row r="44" spans="1:6" ht="31.5">
      <c r="A44" s="176">
        <v>1</v>
      </c>
      <c r="B44" s="180" t="s">
        <v>261</v>
      </c>
      <c r="C44" s="175" t="s">
        <v>129</v>
      </c>
      <c r="D44" s="175">
        <v>88.5</v>
      </c>
      <c r="E44" s="191"/>
      <c r="F44" s="146">
        <f t="shared" si="1"/>
        <v>0</v>
      </c>
    </row>
    <row r="45" spans="1:6" ht="31.5">
      <c r="A45" s="176">
        <v>2</v>
      </c>
      <c r="B45" s="180" t="s">
        <v>262</v>
      </c>
      <c r="C45" s="175" t="s">
        <v>129</v>
      </c>
      <c r="D45" s="175">
        <v>0</v>
      </c>
      <c r="E45" s="191"/>
      <c r="F45" s="146">
        <f t="shared" si="1"/>
        <v>0</v>
      </c>
    </row>
    <row r="46" spans="1:6" ht="31.5">
      <c r="A46" s="176">
        <v>3</v>
      </c>
      <c r="B46" s="180" t="s">
        <v>263</v>
      </c>
      <c r="C46" s="175" t="s">
        <v>129</v>
      </c>
      <c r="D46" s="175">
        <v>117</v>
      </c>
      <c r="E46" s="191"/>
      <c r="F46" s="146">
        <f t="shared" si="1"/>
        <v>0</v>
      </c>
    </row>
    <row r="47" spans="1:6" ht="31.5">
      <c r="A47" s="176">
        <v>4</v>
      </c>
      <c r="B47" s="180" t="s">
        <v>264</v>
      </c>
      <c r="C47" s="181" t="s">
        <v>295</v>
      </c>
      <c r="D47" s="175">
        <v>68</v>
      </c>
      <c r="E47" s="191"/>
      <c r="F47" s="146">
        <f t="shared" si="1"/>
        <v>0</v>
      </c>
    </row>
    <row r="48" spans="1:6" ht="63">
      <c r="A48" s="176">
        <v>5</v>
      </c>
      <c r="B48" s="180" t="s">
        <v>265</v>
      </c>
      <c r="C48" s="175" t="s">
        <v>129</v>
      </c>
      <c r="D48" s="175">
        <v>455</v>
      </c>
      <c r="E48" s="191"/>
      <c r="F48" s="146">
        <f t="shared" si="1"/>
        <v>0</v>
      </c>
    </row>
    <row r="49" spans="1:6" ht="31.5">
      <c r="A49" s="176">
        <v>6</v>
      </c>
      <c r="B49" s="180" t="s">
        <v>266</v>
      </c>
      <c r="C49" s="176" t="s">
        <v>57</v>
      </c>
      <c r="D49" s="176">
        <v>2</v>
      </c>
      <c r="E49" s="191"/>
      <c r="F49" s="146">
        <f t="shared" si="1"/>
        <v>0</v>
      </c>
    </row>
    <row r="50" spans="1:6" ht="15.75">
      <c r="A50" s="165"/>
      <c r="B50" s="165" t="s">
        <v>231</v>
      </c>
      <c r="C50" s="173"/>
      <c r="D50" s="173"/>
      <c r="E50" s="193"/>
      <c r="F50" s="147">
        <f>SUM(F43:F49)</f>
        <v>0</v>
      </c>
    </row>
    <row r="51" spans="1:6" ht="15.75">
      <c r="A51" s="166">
        <v>5</v>
      </c>
      <c r="B51" s="167" t="s">
        <v>267</v>
      </c>
      <c r="C51" s="182"/>
      <c r="D51" s="182"/>
      <c r="E51" s="194"/>
      <c r="F51" s="148"/>
    </row>
    <row r="52" spans="1:6" ht="15.75" hidden="1">
      <c r="A52" s="176"/>
      <c r="B52" s="180"/>
      <c r="C52" s="176"/>
      <c r="D52" s="176"/>
      <c r="E52" s="195"/>
      <c r="F52" s="146"/>
    </row>
    <row r="53" spans="1:6" ht="15.75">
      <c r="A53" s="140"/>
      <c r="B53" s="165" t="s">
        <v>231</v>
      </c>
      <c r="C53" s="140"/>
      <c r="D53" s="140"/>
      <c r="E53" s="196"/>
      <c r="F53" s="150">
        <f>SUM(F52)</f>
        <v>0</v>
      </c>
    </row>
    <row r="54" spans="1:6" ht="15.75">
      <c r="A54" s="151"/>
      <c r="B54" s="152"/>
      <c r="C54" s="136"/>
      <c r="D54" s="136"/>
      <c r="E54" s="137"/>
      <c r="F54" s="137"/>
    </row>
    <row r="55" spans="1:6" ht="15.75">
      <c r="A55" s="151"/>
      <c r="B55" s="152"/>
      <c r="C55" s="136"/>
      <c r="D55" s="136"/>
      <c r="E55" s="137"/>
      <c r="F55" s="137"/>
    </row>
    <row r="56" spans="1:6" ht="15.75">
      <c r="A56" s="151"/>
      <c r="B56" s="237" t="s">
        <v>28</v>
      </c>
      <c r="C56" s="237"/>
      <c r="D56" s="237"/>
      <c r="E56" s="237"/>
      <c r="F56" s="237"/>
    </row>
    <row r="57" spans="1:6" ht="15.75">
      <c r="A57" s="151"/>
      <c r="B57" s="153"/>
      <c r="C57" s="136"/>
      <c r="D57" s="136"/>
      <c r="E57" s="137"/>
      <c r="F57" s="137"/>
    </row>
    <row r="58" spans="1:6" ht="15.75">
      <c r="A58" s="151">
        <v>1</v>
      </c>
      <c r="B58" s="154" t="s">
        <v>294</v>
      </c>
      <c r="C58" s="155"/>
      <c r="D58" s="188"/>
      <c r="E58" s="156"/>
      <c r="F58" s="157">
        <f>F53+F50+F41+F33+F22+F27+F18</f>
        <v>0</v>
      </c>
    </row>
    <row r="59" spans="1:6" ht="15.75">
      <c r="A59" s="158"/>
      <c r="B59" s="153"/>
      <c r="C59" s="136"/>
      <c r="D59" s="136"/>
      <c r="E59" s="137"/>
      <c r="F59" s="137"/>
    </row>
  </sheetData>
  <mergeCells count="4">
    <mergeCell ref="B56:F56"/>
    <mergeCell ref="B3:E3"/>
    <mergeCell ref="B4:E4"/>
    <mergeCell ref="B6:D6"/>
  </mergeCells>
  <printOptions horizontalCentered="1"/>
  <pageMargins left="0.511811023622047" right="0.511811023622047" top="0.55118110236220497" bottom="0.5" header="0.23622047244094499" footer="0.25"/>
  <pageSetup paperSize="9" scale="91" fitToHeight="0" orientation="portrait" r:id="rId1"/>
  <headerFooter alignWithMargins="0">
    <oddHeader xml:space="preserve">&amp;R&amp;"Verdana,Italic"&amp;9 </oddHeader>
    <oddFooter>&amp;C&amp;"Arial,Bold Italic"&amp;P</oddFooter>
  </headerFooter>
  <colBreaks count="1" manualBreakCount="1">
    <brk id="6"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4381C7-FDBE-48BA-8168-8796CF0CCCF2}">
  <sheetPr>
    <tabColor theme="5" tint="0.59999389629810485"/>
    <pageSetUpPr fitToPage="1"/>
  </sheetPr>
  <dimension ref="A1:E8"/>
  <sheetViews>
    <sheetView view="pageBreakPreview" zoomScale="85" zoomScaleNormal="100" zoomScaleSheetLayoutView="85" workbookViewId="0">
      <selection activeCell="G8" sqref="G8"/>
    </sheetView>
  </sheetViews>
  <sheetFormatPr defaultRowHeight="12.75"/>
  <cols>
    <col min="2" max="2" width="76.85546875" customWidth="1"/>
    <col min="3" max="3" width="23.85546875" customWidth="1"/>
    <col min="4" max="4" width="19.5703125" customWidth="1"/>
    <col min="5" max="5" width="26" customWidth="1"/>
  </cols>
  <sheetData>
    <row r="1" spans="1:5" ht="31.5" customHeight="1">
      <c r="A1" s="160" t="s">
        <v>297</v>
      </c>
      <c r="B1" s="160" t="s">
        <v>296</v>
      </c>
      <c r="C1" s="183" t="s">
        <v>301</v>
      </c>
      <c r="D1" s="183" t="s">
        <v>272</v>
      </c>
      <c r="E1" s="183" t="s">
        <v>273</v>
      </c>
    </row>
    <row r="2" spans="1:5" ht="60">
      <c r="A2" s="161">
        <v>1</v>
      </c>
      <c r="B2" s="162" t="s">
        <v>270</v>
      </c>
      <c r="C2" s="184">
        <f>'KK JA SS'!H66</f>
        <v>0</v>
      </c>
      <c r="D2" s="185">
        <f>C2*0.2</f>
        <v>0</v>
      </c>
      <c r="E2" s="186">
        <f>C2+D2</f>
        <v>0</v>
      </c>
    </row>
    <row r="3" spans="1:5" ht="75">
      <c r="A3" s="161">
        <v>2</v>
      </c>
      <c r="B3" s="162" t="s">
        <v>271</v>
      </c>
      <c r="C3" s="184">
        <f>'KK JA JS '!H66</f>
        <v>0</v>
      </c>
      <c r="D3" s="185">
        <f>C3*0.2</f>
        <v>0</v>
      </c>
      <c r="E3" s="186">
        <f>C3+D3</f>
        <v>0</v>
      </c>
    </row>
    <row r="4" spans="1:5" ht="45">
      <c r="A4" s="161">
        <v>3</v>
      </c>
      <c r="B4" s="162" t="s">
        <v>275</v>
      </c>
      <c r="C4" s="184">
        <f>'VIK JA SS'!F127</f>
        <v>0</v>
      </c>
      <c r="D4" s="185">
        <f>C4*0.2</f>
        <v>0</v>
      </c>
      <c r="E4" s="186">
        <f>C4+D4</f>
        <v>0</v>
      </c>
    </row>
    <row r="5" spans="1:5" ht="45">
      <c r="A5" s="161">
        <v>4</v>
      </c>
      <c r="B5" s="162" t="s">
        <v>274</v>
      </c>
      <c r="C5" s="184">
        <f>'VIK JA JS'!F159</f>
        <v>0</v>
      </c>
      <c r="D5" s="185">
        <f>C5*0.2</f>
        <v>0</v>
      </c>
      <c r="E5" s="186">
        <f>C5+D5</f>
        <v>0</v>
      </c>
    </row>
    <row r="6" spans="1:5" ht="45">
      <c r="A6" s="161">
        <v>5</v>
      </c>
      <c r="B6" s="162" t="s">
        <v>298</v>
      </c>
      <c r="C6" s="184">
        <f>'SS JA '!F58</f>
        <v>0</v>
      </c>
      <c r="D6" s="185">
        <f>C6*0.2</f>
        <v>0</v>
      </c>
      <c r="E6" s="186">
        <f>C6+D6</f>
        <v>0</v>
      </c>
    </row>
    <row r="7" spans="1:5" ht="15">
      <c r="A7" s="159"/>
      <c r="B7" s="159"/>
      <c r="C7" s="159"/>
      <c r="D7" s="159"/>
      <c r="E7" s="159"/>
    </row>
    <row r="8" spans="1:5" ht="29.25" customHeight="1" thickBot="1">
      <c r="A8" s="159"/>
      <c r="B8" s="163" t="s">
        <v>231</v>
      </c>
      <c r="C8" s="187">
        <f>SUM(C2:C7)</f>
        <v>0</v>
      </c>
      <c r="D8" s="187">
        <f>SUM(D2:D7)</f>
        <v>0</v>
      </c>
      <c r="E8" s="187">
        <f>SUM(E2:E6)</f>
        <v>0</v>
      </c>
    </row>
  </sheetData>
  <sheetProtection password="CC71" sheet="1" objects="1" scenarios="1"/>
  <printOptions horizontalCentered="1"/>
  <pageMargins left="0.511811023622047" right="0.511811023622047" top="0.55118110236220497" bottom="0.5" header="0.23622047244094499" footer="0.25"/>
  <pageSetup paperSize="9" scale="60" fitToHeight="0" orientation="portrait" r:id="rId1"/>
  <headerFooter alignWithMargins="0">
    <oddHeader xml:space="preserve">&amp;R&amp;"Verdana,Italic"&amp;9 </oddHeader>
    <oddFooter>&amp;C&amp;"Arial,Bold Italic"&amp;P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7</vt:i4>
      </vt:variant>
    </vt:vector>
  </HeadingPairs>
  <TitlesOfParts>
    <vt:vector size="13" baseType="lpstr">
      <vt:lpstr>KK JA SS</vt:lpstr>
      <vt:lpstr>KK JA JS </vt:lpstr>
      <vt:lpstr>VIK JA SS</vt:lpstr>
      <vt:lpstr>VIK JA JS</vt:lpstr>
      <vt:lpstr>SS JA </vt:lpstr>
      <vt:lpstr>Rekapitulacija</vt:lpstr>
      <vt:lpstr>'VIK JA SS'!Excel_BuiltIn_Print_Area_1</vt:lpstr>
      <vt:lpstr>Excel_BuiltIn_Print_Area_1</vt:lpstr>
      <vt:lpstr>'KK JA JS '!Print_Area</vt:lpstr>
      <vt:lpstr>'KK JA SS'!Print_Area</vt:lpstr>
      <vt:lpstr>'SS JA '!Print_Area</vt:lpstr>
      <vt:lpstr>'VIK JA JS'!Print_Area</vt:lpstr>
      <vt:lpstr>'VIK JA SS'!Print_Area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Sandra</dc:creator>
  <cp:lastModifiedBy>Mirko Kozomora</cp:lastModifiedBy>
  <cp:lastPrinted>2026-02-23T11:23:25Z</cp:lastPrinted>
  <dcterms:created xsi:type="dcterms:W3CDTF">2009-09-16T09:47:37Z</dcterms:created>
  <dcterms:modified xsi:type="dcterms:W3CDTF">2026-02-23T11:37:52Z</dcterms:modified>
</cp:coreProperties>
</file>